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-15" windowWidth="7650" windowHeight="9615" tabRatio="569"/>
  </bookViews>
  <sheets>
    <sheet name="DOC_IGT_dt" sheetId="9" r:id="rId1"/>
    <sheet name="DOC_IGT_ital" sheetId="13" r:id="rId2"/>
  </sheets>
  <calcPr calcId="125725"/>
</workbook>
</file>

<file path=xl/calcChain.xml><?xml version="1.0" encoding="utf-8"?>
<calcChain xmlns="http://schemas.openxmlformats.org/spreadsheetml/2006/main">
  <c r="C201" i="9"/>
  <c r="D201" s="1"/>
  <c r="C201" i="13"/>
  <c r="D201" s="1"/>
  <c r="C185" i="9"/>
  <c r="D185" s="1"/>
  <c r="D185" i="13"/>
  <c r="C185"/>
  <c r="B64" i="9"/>
  <c r="B64" i="13"/>
  <c r="C207"/>
  <c r="D207" s="1"/>
  <c r="C207" i="9"/>
  <c r="D207" s="1"/>
  <c r="C99" i="13"/>
  <c r="D99" s="1"/>
  <c r="C99" i="9"/>
  <c r="D99" s="1"/>
  <c r="C97" i="13"/>
  <c r="D97" s="1"/>
  <c r="C97" i="9"/>
  <c r="D97" s="1"/>
  <c r="C42" i="13"/>
  <c r="D42" s="1"/>
  <c r="C42" i="9"/>
  <c r="D42" s="1"/>
  <c r="C89" i="13"/>
  <c r="D89" s="1"/>
  <c r="C89" i="9"/>
  <c r="D89" s="1"/>
  <c r="C87" i="13"/>
  <c r="D87" s="1"/>
  <c r="C87" i="9"/>
  <c r="D87" s="1"/>
  <c r="C182" i="13" l="1"/>
  <c r="D182" s="1"/>
  <c r="C182" i="9"/>
  <c r="D182" s="1"/>
  <c r="C183" i="13"/>
  <c r="D183" s="1"/>
  <c r="C183" i="9"/>
  <c r="D183" s="1"/>
  <c r="C180" i="13"/>
  <c r="D180" s="1"/>
  <c r="C180" i="9"/>
  <c r="D180" s="1"/>
  <c r="C172" i="13"/>
  <c r="D172" s="1"/>
  <c r="C172" i="9"/>
  <c r="D172" s="1"/>
  <c r="C155" i="13"/>
  <c r="D155" s="1"/>
  <c r="C155" i="9"/>
  <c r="D155" s="1"/>
  <c r="C186" i="13"/>
  <c r="D186" s="1"/>
  <c r="C186" i="9"/>
  <c r="D186" s="1"/>
  <c r="C156" i="13"/>
  <c r="D156" s="1"/>
  <c r="C161"/>
  <c r="D161" s="1"/>
  <c r="C160"/>
  <c r="D160" s="1"/>
  <c r="C169"/>
  <c r="D169" s="1"/>
  <c r="C171"/>
  <c r="D171" s="1"/>
  <c r="C171" i="9"/>
  <c r="D171" s="1"/>
  <c r="C169"/>
  <c r="D169" s="1"/>
  <c r="C170"/>
  <c r="D170" s="1"/>
  <c r="C161"/>
  <c r="D161" s="1"/>
  <c r="B14" l="1"/>
  <c r="B14" i="13"/>
  <c r="G188"/>
  <c r="G188" i="9"/>
  <c r="F188" i="13"/>
  <c r="F188" i="9"/>
  <c r="E188" i="13"/>
  <c r="E188" i="9"/>
  <c r="B188" i="13"/>
  <c r="B188" i="9"/>
  <c r="C174"/>
  <c r="D174" s="1"/>
  <c r="C121" i="13"/>
  <c r="D121" s="1"/>
  <c r="D123" s="1"/>
  <c r="C121" i="9"/>
  <c r="D121" s="1"/>
  <c r="D123" s="1"/>
  <c r="C216"/>
  <c r="D216" s="1"/>
  <c r="C215"/>
  <c r="D215" s="1"/>
  <c r="C213"/>
  <c r="D213" s="1"/>
  <c r="C212"/>
  <c r="D212" s="1"/>
  <c r="C211"/>
  <c r="D211" s="1"/>
  <c r="C210"/>
  <c r="D210" s="1"/>
  <c r="C209"/>
  <c r="D209" s="1"/>
  <c r="C208"/>
  <c r="D208" s="1"/>
  <c r="C206"/>
  <c r="D206" s="1"/>
  <c r="C205"/>
  <c r="D205" s="1"/>
  <c r="D204"/>
  <c r="C202"/>
  <c r="D202" s="1"/>
  <c r="C200"/>
  <c r="D200" s="1"/>
  <c r="C199"/>
  <c r="D199" s="1"/>
  <c r="C198"/>
  <c r="D198" s="1"/>
  <c r="D197"/>
  <c r="C196"/>
  <c r="D196" s="1"/>
  <c r="C195"/>
  <c r="D195" s="1"/>
  <c r="C194"/>
  <c r="D194" s="1"/>
  <c r="C192"/>
  <c r="D192" s="1"/>
  <c r="C191"/>
  <c r="D191" s="1"/>
  <c r="C190"/>
  <c r="D190" s="1"/>
  <c r="C189"/>
  <c r="D189" s="1"/>
  <c r="C156"/>
  <c r="D156" s="1"/>
  <c r="C176" i="13"/>
  <c r="D176" s="1"/>
  <c r="C179"/>
  <c r="D179" s="1"/>
  <c r="C212"/>
  <c r="D212" s="1"/>
  <c r="C200"/>
  <c r="D200" s="1"/>
  <c r="C195"/>
  <c r="D195" s="1"/>
  <c r="C187" i="9"/>
  <c r="D187" s="1"/>
  <c r="C187" i="13"/>
  <c r="D187" s="1"/>
  <c r="C170"/>
  <c r="D170" s="1"/>
  <c r="C160" i="9"/>
  <c r="D160" s="1"/>
  <c r="C135"/>
  <c r="D135" s="1"/>
  <c r="C135" i="13"/>
  <c r="D135" s="1"/>
  <c r="B30"/>
  <c r="B30" i="9"/>
  <c r="C64" i="13"/>
  <c r="D64" s="1"/>
  <c r="C64" i="9"/>
  <c r="D64" s="1"/>
  <c r="D178"/>
  <c r="C178" i="13"/>
  <c r="D178" s="1"/>
  <c r="F30"/>
  <c r="G30"/>
  <c r="F30" i="9"/>
  <c r="G30"/>
  <c r="G46" i="13"/>
  <c r="G46" i="9"/>
  <c r="F46" i="13"/>
  <c r="F46" i="9"/>
  <c r="E46" i="13"/>
  <c r="E46" i="9"/>
  <c r="C139" i="13"/>
  <c r="D139" s="1"/>
  <c r="C139" i="9"/>
  <c r="D139" s="1"/>
  <c r="C40"/>
  <c r="D40" s="1"/>
  <c r="C40" i="13"/>
  <c r="D40" s="1"/>
  <c r="D6" i="9"/>
  <c r="D6" i="13"/>
  <c r="C129"/>
  <c r="D129" s="1"/>
  <c r="D131" s="1"/>
  <c r="C129" i="9"/>
  <c r="C131" s="1"/>
  <c r="C125" i="13"/>
  <c r="D125" s="1"/>
  <c r="D127" s="1"/>
  <c r="C125" i="9"/>
  <c r="D125" s="1"/>
  <c r="D127" s="1"/>
  <c r="C117" i="13"/>
  <c r="C119" s="1"/>
  <c r="C117" i="9"/>
  <c r="D117" s="1"/>
  <c r="D119" s="1"/>
  <c r="C113" i="13"/>
  <c r="C115" s="1"/>
  <c r="C113" i="9"/>
  <c r="D113" s="1"/>
  <c r="D115" s="1"/>
  <c r="B131" i="13"/>
  <c r="B131" i="9"/>
  <c r="B127" i="13"/>
  <c r="B127" i="9"/>
  <c r="B123"/>
  <c r="B119"/>
  <c r="B115"/>
  <c r="B123" i="13"/>
  <c r="B119"/>
  <c r="B115"/>
  <c r="G131"/>
  <c r="G131" i="9"/>
  <c r="F131" i="13"/>
  <c r="F131" i="9"/>
  <c r="E131" i="13"/>
  <c r="E131" i="9"/>
  <c r="G127" i="13"/>
  <c r="G127" i="9"/>
  <c r="F127" i="13"/>
  <c r="F127" i="9"/>
  <c r="E127" i="13"/>
  <c r="E127" i="9"/>
  <c r="G119" i="13"/>
  <c r="G119" i="9"/>
  <c r="F119" i="13"/>
  <c r="F119" i="9"/>
  <c r="E119" i="13"/>
  <c r="E119" i="9"/>
  <c r="F123" i="13"/>
  <c r="G123"/>
  <c r="F123" i="9"/>
  <c r="G123"/>
  <c r="E123" i="13"/>
  <c r="E123" i="9"/>
  <c r="F115" i="13"/>
  <c r="G115"/>
  <c r="F115" i="9"/>
  <c r="G115"/>
  <c r="E115" i="13"/>
  <c r="E115" i="9"/>
  <c r="F64" i="13"/>
  <c r="G64"/>
  <c r="F64" i="9"/>
  <c r="G64"/>
  <c r="E64" i="13"/>
  <c r="E64" i="9"/>
  <c r="C62" i="13"/>
  <c r="D62" s="1"/>
  <c r="C62" i="9"/>
  <c r="D62" s="1"/>
  <c r="C184" i="13"/>
  <c r="D184" s="1"/>
  <c r="D177"/>
  <c r="C174"/>
  <c r="D174" s="1"/>
  <c r="C149"/>
  <c r="D149" s="1"/>
  <c r="C137"/>
  <c r="D137" s="1"/>
  <c r="C106"/>
  <c r="C109" s="1"/>
  <c r="C36"/>
  <c r="D36" s="1"/>
  <c r="C36" i="9"/>
  <c r="D36" s="1"/>
  <c r="C106"/>
  <c r="D106" s="1"/>
  <c r="D109" s="1"/>
  <c r="C137"/>
  <c r="D137" s="1"/>
  <c r="C149"/>
  <c r="D149" s="1"/>
  <c r="C154"/>
  <c r="D154" s="1"/>
  <c r="C184"/>
  <c r="D184" s="1"/>
  <c r="C198" i="13"/>
  <c r="D198" s="1"/>
  <c r="D154"/>
  <c r="B18" i="9"/>
  <c r="B18" i="13"/>
  <c r="B25" i="9"/>
  <c r="F217" i="13"/>
  <c r="E217"/>
  <c r="B217"/>
  <c r="B218" s="1"/>
  <c r="C216"/>
  <c r="D216" s="1"/>
  <c r="C215"/>
  <c r="D215" s="1"/>
  <c r="C213"/>
  <c r="D213" s="1"/>
  <c r="C211"/>
  <c r="D211" s="1"/>
  <c r="C210"/>
  <c r="D210" s="1"/>
  <c r="C209"/>
  <c r="D209" s="1"/>
  <c r="C208"/>
  <c r="D208" s="1"/>
  <c r="C206"/>
  <c r="D206" s="1"/>
  <c r="C205"/>
  <c r="D205" s="1"/>
  <c r="D204"/>
  <c r="C202"/>
  <c r="D202" s="1"/>
  <c r="C199"/>
  <c r="D199" s="1"/>
  <c r="D197"/>
  <c r="C196"/>
  <c r="D196" s="1"/>
  <c r="C194"/>
  <c r="D194" s="1"/>
  <c r="C192"/>
  <c r="D192" s="1"/>
  <c r="C191"/>
  <c r="D191" s="1"/>
  <c r="C190"/>
  <c r="D190" s="1"/>
  <c r="C189"/>
  <c r="D189" s="1"/>
  <c r="C151"/>
  <c r="D151" s="1"/>
  <c r="C147"/>
  <c r="D147" s="1"/>
  <c r="C145"/>
  <c r="D145" s="1"/>
  <c r="C143"/>
  <c r="D143" s="1"/>
  <c r="C141"/>
  <c r="D141" s="1"/>
  <c r="C133"/>
  <c r="D133" s="1"/>
  <c r="C111"/>
  <c r="D111" s="1"/>
  <c r="G109"/>
  <c r="F109"/>
  <c r="E109"/>
  <c r="B109"/>
  <c r="F104"/>
  <c r="E104"/>
  <c r="B104"/>
  <c r="G104"/>
  <c r="C101"/>
  <c r="C104" s="1"/>
  <c r="C95"/>
  <c r="D95" s="1"/>
  <c r="C93"/>
  <c r="D93" s="1"/>
  <c r="D91"/>
  <c r="C85"/>
  <c r="D85" s="1"/>
  <c r="C83"/>
  <c r="D83" s="1"/>
  <c r="F81"/>
  <c r="E81"/>
  <c r="B81"/>
  <c r="G81"/>
  <c r="C78"/>
  <c r="C81" s="1"/>
  <c r="F76"/>
  <c r="E76"/>
  <c r="B76"/>
  <c r="G76"/>
  <c r="C73"/>
  <c r="C76" s="1"/>
  <c r="C71"/>
  <c r="D71" s="1"/>
  <c r="G69"/>
  <c r="F69"/>
  <c r="E69"/>
  <c r="B69"/>
  <c r="C66"/>
  <c r="C69" s="1"/>
  <c r="G60"/>
  <c r="F60"/>
  <c r="E60"/>
  <c r="B60"/>
  <c r="C56"/>
  <c r="C60" s="1"/>
  <c r="C54"/>
  <c r="D54" s="1"/>
  <c r="G52"/>
  <c r="F52"/>
  <c r="E52"/>
  <c r="B52"/>
  <c r="C50"/>
  <c r="D50" s="1"/>
  <c r="D52" s="1"/>
  <c r="C48"/>
  <c r="D48" s="1"/>
  <c r="B46"/>
  <c r="C44"/>
  <c r="D44" s="1"/>
  <c r="D46" s="1"/>
  <c r="C38"/>
  <c r="D38" s="1"/>
  <c r="G34"/>
  <c r="F34"/>
  <c r="E34"/>
  <c r="B34"/>
  <c r="C32"/>
  <c r="C34" s="1"/>
  <c r="E30"/>
  <c r="C27"/>
  <c r="C30" s="1"/>
  <c r="G25"/>
  <c r="F25"/>
  <c r="E25"/>
  <c r="B25"/>
  <c r="C22"/>
  <c r="C25" s="1"/>
  <c r="C20"/>
  <c r="D20" s="1"/>
  <c r="G18"/>
  <c r="F18"/>
  <c r="E18"/>
  <c r="C16"/>
  <c r="D16" s="1"/>
  <c r="D18" s="1"/>
  <c r="F14"/>
  <c r="E14"/>
  <c r="C5"/>
  <c r="D5" s="1"/>
  <c r="C3"/>
  <c r="D3" s="1"/>
  <c r="C83" i="9"/>
  <c r="D83" s="1"/>
  <c r="F81"/>
  <c r="E81"/>
  <c r="B217"/>
  <c r="C141"/>
  <c r="D141" s="1"/>
  <c r="F217"/>
  <c r="E217"/>
  <c r="F109"/>
  <c r="G109"/>
  <c r="E109"/>
  <c r="B109"/>
  <c r="B104"/>
  <c r="B81"/>
  <c r="B76"/>
  <c r="B69"/>
  <c r="B60"/>
  <c r="B52"/>
  <c r="B46"/>
  <c r="B34"/>
  <c r="F14"/>
  <c r="E14"/>
  <c r="C151"/>
  <c r="D151" s="1"/>
  <c r="C147"/>
  <c r="D147" s="1"/>
  <c r="C145"/>
  <c r="D145" s="1"/>
  <c r="C143"/>
  <c r="D143" s="1"/>
  <c r="C133"/>
  <c r="D133" s="1"/>
  <c r="C111"/>
  <c r="D111" s="1"/>
  <c r="F104"/>
  <c r="E104"/>
  <c r="G104"/>
  <c r="C101"/>
  <c r="C104" s="1"/>
  <c r="C95"/>
  <c r="D95" s="1"/>
  <c r="C93"/>
  <c r="D93" s="1"/>
  <c r="D91"/>
  <c r="C85"/>
  <c r="D85" s="1"/>
  <c r="G81"/>
  <c r="C78"/>
  <c r="C81" s="1"/>
  <c r="F76"/>
  <c r="E76"/>
  <c r="G76"/>
  <c r="C73"/>
  <c r="D73" s="1"/>
  <c r="D76" s="1"/>
  <c r="C71"/>
  <c r="D71" s="1"/>
  <c r="G69"/>
  <c r="F69"/>
  <c r="E69"/>
  <c r="C66"/>
  <c r="C69" s="1"/>
  <c r="G60"/>
  <c r="F60"/>
  <c r="E60"/>
  <c r="C56"/>
  <c r="C60" s="1"/>
  <c r="C54"/>
  <c r="D54" s="1"/>
  <c r="G52"/>
  <c r="F52"/>
  <c r="E52"/>
  <c r="C50"/>
  <c r="D50" s="1"/>
  <c r="D52" s="1"/>
  <c r="C48"/>
  <c r="D48" s="1"/>
  <c r="C44"/>
  <c r="D44" s="1"/>
  <c r="D46" s="1"/>
  <c r="C38"/>
  <c r="D38" s="1"/>
  <c r="F34"/>
  <c r="E34"/>
  <c r="G34"/>
  <c r="C32"/>
  <c r="D32" s="1"/>
  <c r="D34" s="1"/>
  <c r="E30"/>
  <c r="C27"/>
  <c r="C30" s="1"/>
  <c r="G25"/>
  <c r="F25"/>
  <c r="E25"/>
  <c r="C22"/>
  <c r="C25" s="1"/>
  <c r="C20"/>
  <c r="D20" s="1"/>
  <c r="G18"/>
  <c r="F18"/>
  <c r="E18"/>
  <c r="C16"/>
  <c r="C18" s="1"/>
  <c r="C5"/>
  <c r="D5" s="1"/>
  <c r="C3"/>
  <c r="D3" s="1"/>
  <c r="G217"/>
  <c r="G217" i="13"/>
  <c r="G14" i="9"/>
  <c r="G14" i="13"/>
  <c r="C109" i="9"/>
  <c r="C123"/>
  <c r="D117" i="13" l="1"/>
  <c r="D119" s="1"/>
  <c r="D14"/>
  <c r="D27"/>
  <c r="D30" s="1"/>
  <c r="D113"/>
  <c r="D115" s="1"/>
  <c r="C52"/>
  <c r="C119" i="9"/>
  <c r="C217"/>
  <c r="C46" i="13"/>
  <c r="C188" i="9"/>
  <c r="C131" i="13"/>
  <c r="D129" i="9"/>
  <c r="D131" s="1"/>
  <c r="C127"/>
  <c r="C123" i="13"/>
  <c r="C115" i="9"/>
  <c r="D56" i="13"/>
  <c r="D60" s="1"/>
  <c r="D101" i="9"/>
  <c r="D104" s="1"/>
  <c r="D66"/>
  <c r="D69" s="1"/>
  <c r="D78" i="13"/>
  <c r="D81" s="1"/>
  <c r="D56" i="9"/>
  <c r="D60" s="1"/>
  <c r="C14" i="13"/>
  <c r="C46" i="9"/>
  <c r="D101" i="13"/>
  <c r="D104" s="1"/>
  <c r="D106"/>
  <c r="D109" s="1"/>
  <c r="C127"/>
  <c r="D14" i="9"/>
  <c r="D66" i="13"/>
  <c r="D69" s="1"/>
  <c r="D22"/>
  <c r="D25" s="1"/>
  <c r="D73"/>
  <c r="D76" s="1"/>
  <c r="E218" i="9"/>
  <c r="D78"/>
  <c r="D81" s="1"/>
  <c r="C14"/>
  <c r="C52"/>
  <c r="D188"/>
  <c r="B153"/>
  <c r="D32" i="13"/>
  <c r="D34" s="1"/>
  <c r="B153"/>
  <c r="B219" s="1"/>
  <c r="F218"/>
  <c r="D217"/>
  <c r="C188"/>
  <c r="E218"/>
  <c r="G218"/>
  <c r="F218" i="9"/>
  <c r="B218"/>
  <c r="G218"/>
  <c r="E153" i="13"/>
  <c r="D217" i="9"/>
  <c r="D27"/>
  <c r="D30" s="1"/>
  <c r="D16"/>
  <c r="D18" s="1"/>
  <c r="D22"/>
  <c r="D25" s="1"/>
  <c r="C34"/>
  <c r="C76"/>
  <c r="C217" i="13"/>
  <c r="C18"/>
  <c r="D188"/>
  <c r="F153" i="9"/>
  <c r="F153" i="13"/>
  <c r="G153" i="9"/>
  <c r="G153" i="13"/>
  <c r="E153" i="9"/>
  <c r="C218" l="1"/>
  <c r="D153"/>
  <c r="D218" i="13"/>
  <c r="D218" i="9"/>
  <c r="E219"/>
  <c r="D153" i="13"/>
  <c r="C218"/>
  <c r="G219"/>
  <c r="F219"/>
  <c r="C153" i="9"/>
  <c r="B219"/>
  <c r="F219"/>
  <c r="E219" i="13"/>
  <c r="C153"/>
  <c r="G219" i="9"/>
  <c r="C219" l="1"/>
  <c r="D219" i="13"/>
  <c r="D219" i="9"/>
  <c r="C219" i="13"/>
</calcChain>
</file>

<file path=xl/sharedStrings.xml><?xml version="1.0" encoding="utf-8"?>
<sst xmlns="http://schemas.openxmlformats.org/spreadsheetml/2006/main" count="366" uniqueCount="321">
  <si>
    <t>höchstzulässiger Ertrag</t>
  </si>
  <si>
    <t>Bezeichnung</t>
  </si>
  <si>
    <t>Trauben
 dt</t>
  </si>
  <si>
    <t>Wein hl</t>
  </si>
  <si>
    <t>Südtirol St. Magdalener</t>
  </si>
  <si>
    <t>Südtirol Bozner Leiten</t>
  </si>
  <si>
    <t xml:space="preserve">Südtiroler Chardonnay  </t>
  </si>
  <si>
    <t>Südtiroler Kerner</t>
  </si>
  <si>
    <t>Südtiroler Lagrein</t>
  </si>
  <si>
    <t>Südtiroler Malvasier</t>
  </si>
  <si>
    <t xml:space="preserve">Südtiroler Merlot  </t>
  </si>
  <si>
    <t>Südtiroler Goldmuskateller</t>
  </si>
  <si>
    <t>Südtiroler Rosenmuskateller</t>
  </si>
  <si>
    <t xml:space="preserve">Südtiroler Müller Thurgau  </t>
  </si>
  <si>
    <t>Südtiroler Blauburgunder</t>
  </si>
  <si>
    <t>Südtiroler Riesling</t>
  </si>
  <si>
    <t>Südtiroler Welschriesling</t>
  </si>
  <si>
    <t xml:space="preserve">Südtiroler Sauvignon  </t>
  </si>
  <si>
    <t>Südtiroler Grauvernatsch</t>
  </si>
  <si>
    <t>Südtiroler Gewürztraminer</t>
  </si>
  <si>
    <t>Südtirol Terlaner Weißburgunder</t>
  </si>
  <si>
    <t>Südtirol Terlaner ohne Rebsortenbez.</t>
  </si>
  <si>
    <t>Südtirol Terlaner Riesling</t>
  </si>
  <si>
    <t xml:space="preserve">Südtirol Terlaner Sauvignon  </t>
  </si>
  <si>
    <t xml:space="preserve">Südtirol Eisacktaler Klausner Leitacher  </t>
  </si>
  <si>
    <t xml:space="preserve">Südtirol Eisacktaler  Müller Thurgau  </t>
  </si>
  <si>
    <t>Südtirol Eisacktaler Ruländer</t>
  </si>
  <si>
    <t>Südtirol Eisacktaler Riesling</t>
  </si>
  <si>
    <t>Südtirol Eisacktaler Gewürztraminer</t>
  </si>
  <si>
    <t xml:space="preserve">Südtirol Eisacktaler Veltliner  </t>
  </si>
  <si>
    <t xml:space="preserve">Südtirol Vinschgau Chardonnay  </t>
  </si>
  <si>
    <t xml:space="preserve">Südtirol Vinschgau Kerner  </t>
  </si>
  <si>
    <t xml:space="preserve">Südtirol Vinschgau Müller Thurgau  </t>
  </si>
  <si>
    <t>Südtirol Vinschgau Weißburgunder</t>
  </si>
  <si>
    <t>Südtirol Vinschgau Ruländer</t>
  </si>
  <si>
    <t>Südtirol Vinschgau Blauburgunder</t>
  </si>
  <si>
    <t xml:space="preserve">Südtirol Vinschgau Riesling  </t>
  </si>
  <si>
    <t>Südtirol Vinschgau Sauvignon</t>
  </si>
  <si>
    <t>Südtirol Vinschgau Vernatsch</t>
  </si>
  <si>
    <t>Südtirol Vinschgau Gewürztraminer</t>
  </si>
  <si>
    <t>Produzione potenziale</t>
  </si>
  <si>
    <t>Denominazione</t>
  </si>
  <si>
    <t xml:space="preserve">Lago di Caldaro  </t>
  </si>
  <si>
    <t xml:space="preserve">Alto Adige Santa Maddalena  </t>
  </si>
  <si>
    <t xml:space="preserve">Alto Adige Colli di Bolzano  </t>
  </si>
  <si>
    <t xml:space="preserve">Alto Adige Chardonnay  </t>
  </si>
  <si>
    <t>Alto Adige Lagrein</t>
  </si>
  <si>
    <t xml:space="preserve">Alto Adige Malvasia  </t>
  </si>
  <si>
    <t xml:space="preserve">Alto Adige Merlot  </t>
  </si>
  <si>
    <t xml:space="preserve">Alto Adige Moscato Giallo  </t>
  </si>
  <si>
    <t xml:space="preserve">Alto Adige Moscato Rosa  </t>
  </si>
  <si>
    <t xml:space="preserve">Alto Adige Pinot Bianco  </t>
  </si>
  <si>
    <t xml:space="preserve">Alto Adige Pinot Nero  </t>
  </si>
  <si>
    <t>Alto Adige Riesling</t>
  </si>
  <si>
    <t xml:space="preserve">Alto Adige Riesling Italico  </t>
  </si>
  <si>
    <t xml:space="preserve">Alto Adige Sauvignon  </t>
  </si>
  <si>
    <t xml:space="preserve">Alto Adige Schiava Grigia  </t>
  </si>
  <si>
    <t xml:space="preserve">Alto Adige Traminer Aromatico  </t>
  </si>
  <si>
    <t xml:space="preserve">Alto Adige Terlano Pinot Bianco  </t>
  </si>
  <si>
    <t>Alto Adige Terlano senza nome di vitigno</t>
  </si>
  <si>
    <t>Alto Adige Terlano Riesling</t>
  </si>
  <si>
    <t xml:space="preserve">Alto Adige Terlano Sauvignon  </t>
  </si>
  <si>
    <t xml:space="preserve">Alto Adige Valle Isarco Klausner Leitacher  </t>
  </si>
  <si>
    <t xml:space="preserve">Alto Adige Valle Isarco Kerner  </t>
  </si>
  <si>
    <t xml:space="preserve">Alto Adige Valle Isarco Pinot Grigio  </t>
  </si>
  <si>
    <t xml:space="preserve">Alto Adige Valle Isarco Traminer Aromatico  </t>
  </si>
  <si>
    <t xml:space="preserve">Alto Adige Valle Isarco Veltliner  </t>
  </si>
  <si>
    <t xml:space="preserve">Alto Adige Valle Venosta Chardonnay  </t>
  </si>
  <si>
    <t xml:space="preserve">Alto Adige Valle Venosta Kerner  </t>
  </si>
  <si>
    <t xml:space="preserve">Alto Adige Valle Venosta Pinot Bianco  </t>
  </si>
  <si>
    <t xml:space="preserve">Alto Adige Valle Venosta Pinot Grigio  </t>
  </si>
  <si>
    <t xml:space="preserve">Alto Adige Valle Venosta Pinot Nero  </t>
  </si>
  <si>
    <t xml:space="preserve">Alto Adige Valle Venosta Riesling  </t>
  </si>
  <si>
    <t>Alto Adige Valle Venosta Sauvignon</t>
  </si>
  <si>
    <t xml:space="preserve">Alto Adige Valle Venosta Schiava  </t>
  </si>
  <si>
    <t xml:space="preserve">Alto Adige Valle Venosta Traminer Aromatico  </t>
  </si>
  <si>
    <t>Wein
 hl</t>
  </si>
  <si>
    <t>Anbau-
fläche
 ha</t>
  </si>
  <si>
    <t>Südtirol Meraner oder -hügel</t>
  </si>
  <si>
    <t>Alto Adige Merano o Colle di Merano</t>
  </si>
  <si>
    <t>Südtirol Terlaner Ruländer</t>
  </si>
  <si>
    <t xml:space="preserve">Südtirol Eisacktaler Silvaner  </t>
  </si>
  <si>
    <t xml:space="preserve">Südtiroler Silvaner  </t>
  </si>
  <si>
    <t>Dolomiten Blauburgunder</t>
  </si>
  <si>
    <t>Dolomiten Vernatsch</t>
  </si>
  <si>
    <t>Totale Mitterberg</t>
  </si>
  <si>
    <t>Mitterberg Chardonnay</t>
  </si>
  <si>
    <t>Mitterberg Weißburgunder</t>
  </si>
  <si>
    <t>Mitterberg Vernatsch</t>
  </si>
  <si>
    <t>Dolomiten Chardonnay</t>
  </si>
  <si>
    <t>Dolomiten Merlot</t>
  </si>
  <si>
    <t>Dolomiten Goldmuskateller</t>
  </si>
  <si>
    <t>Dolomiten Müller Thurgau</t>
  </si>
  <si>
    <t>Mitterberg Schiava</t>
  </si>
  <si>
    <t>Alto Adige Kerner</t>
  </si>
  <si>
    <t xml:space="preserve">Alto Adige Silvaner  </t>
  </si>
  <si>
    <t>Totale Vigneti delle Dolomiti</t>
  </si>
  <si>
    <t>effektiv
 genutzte 
Fläche ha</t>
  </si>
  <si>
    <t>Dolomiten Petit Verdot</t>
  </si>
  <si>
    <t>Dolomiten Tempranillo</t>
  </si>
  <si>
    <t>Dolomiten Teroldego</t>
  </si>
  <si>
    <t>Dolomiten Sauvignon</t>
  </si>
  <si>
    <t>Dolomiten Zweigelt</t>
  </si>
  <si>
    <t>Kalterersee klassisch</t>
  </si>
  <si>
    <t>Lago di Caldaro classico</t>
  </si>
  <si>
    <t>Alto Adige Chardonnay Spumante</t>
  </si>
  <si>
    <t>Alto Adige Merlot rosato</t>
  </si>
  <si>
    <t>Alto Adige Pinot Bianco Spumante</t>
  </si>
  <si>
    <t xml:space="preserve">Südtiroler Weißburgunder </t>
  </si>
  <si>
    <t>Südtirol St. Magdalener klassisch</t>
  </si>
  <si>
    <t>Kalterersee</t>
  </si>
  <si>
    <t>Lago di Caldaro scelto</t>
  </si>
  <si>
    <t>Kalterersee Auslese</t>
  </si>
  <si>
    <t>Kalterersee Auslese klassisch</t>
  </si>
  <si>
    <t>Alto Adige Lago di Caldaro classico</t>
  </si>
  <si>
    <t>Südtirol Kalterersee klassisch</t>
  </si>
  <si>
    <t>Alto Adige Lago di Caldaro classico superiore</t>
  </si>
  <si>
    <t>Alto Adige Lago di Caldaro scelto classico superiore</t>
  </si>
  <si>
    <t xml:space="preserve">Alto Adige Valle Isarco Silvaner  </t>
  </si>
  <si>
    <t>Alto Adige Valle Isarco Riesling</t>
  </si>
  <si>
    <t>Alto Adige Pinot Nero Spumante</t>
  </si>
  <si>
    <t xml:space="preserve">Alto Adige Müller Thurgau  </t>
  </si>
  <si>
    <t>Alto Adige Santa Maddalena  classico</t>
  </si>
  <si>
    <t>TOTALE VINI IGT</t>
  </si>
  <si>
    <t>SUMME DOC WEINE</t>
  </si>
  <si>
    <t>TOTALE VINI DOC</t>
  </si>
  <si>
    <t>Südtiroler Vernatsch/Edelvernatsch</t>
  </si>
  <si>
    <t xml:space="preserve">Alto Adige Valle Isarco Müller Thurgau  </t>
  </si>
  <si>
    <t xml:space="preserve">Alto Adige Valle Venosta Müller Thurgau  </t>
  </si>
  <si>
    <t>TOTALE VINI DOC+IGT</t>
  </si>
  <si>
    <t>GESAMT DOC+IGT WEINE</t>
  </si>
  <si>
    <t xml:space="preserve">Alto Adige Lago di Caldaro scelto classico </t>
  </si>
  <si>
    <t>Lago di Caldaro scelto classico</t>
  </si>
  <si>
    <t>Dolomiten Tannat</t>
  </si>
  <si>
    <t>Superficie
 iscritta ettari</t>
  </si>
  <si>
    <t>Mitterberg Bronner</t>
  </si>
  <si>
    <t>Mitterberg Regent</t>
  </si>
  <si>
    <t>Dolomiten Petit Manseng</t>
  </si>
  <si>
    <t>Südtiroler Lagrein riserva</t>
  </si>
  <si>
    <t>Alto Adige Lagrein riserva</t>
  </si>
  <si>
    <t>Südtiroler Merlot  riserva</t>
  </si>
  <si>
    <t>Alto Adige Merlot  riserva</t>
  </si>
  <si>
    <t>Alto Adige Pinot Nero  riserva</t>
  </si>
  <si>
    <t>Südtiroler Blauburgunder riserva</t>
  </si>
  <si>
    <t>Alto Adige Valle Isarco Kerner  Brixner</t>
  </si>
  <si>
    <t>Südtirol Eisacktaler Kerner  Brixner</t>
  </si>
  <si>
    <t>Südtirol Eisacktaler Kerner</t>
  </si>
  <si>
    <t>Südtirol Eisacktaler  Müller Thurgau  Brixner</t>
  </si>
  <si>
    <t>Alto Adige Valle Isarco Müller Thurgau  Brixner</t>
  </si>
  <si>
    <t>Alto Adige Valle Isarco Pinot Grigio  Brixner</t>
  </si>
  <si>
    <t>Südtirol Eisacktaler Ruländer Brixner</t>
  </si>
  <si>
    <t>Alto Adige Valle Isarco Riesling Brixner</t>
  </si>
  <si>
    <t>Südtirol Eisacktaler Riesling Brixner</t>
  </si>
  <si>
    <t>Alto Adige Valle Isarco Silvaner  Brixner</t>
  </si>
  <si>
    <t>Südtirol Eisacktaler Silvaner  Brixner</t>
  </si>
  <si>
    <t>Alto Adige Valle Isarco Traminer Aromatico Brixner</t>
  </si>
  <si>
    <t>Südtirol Eisacktaler Gewürztraminer Brixner</t>
  </si>
  <si>
    <t>Alto Adige Valle Isarco Veltliner  Brixner</t>
  </si>
  <si>
    <t>Südtirol Eisacktaler Veltliner Brixner</t>
  </si>
  <si>
    <t>Mitterberg Gewürztraminer</t>
  </si>
  <si>
    <t>Vigneti delle Dolomiti Petit Manseng</t>
  </si>
  <si>
    <t>Vigneti delle Dolomiti Chardonnay</t>
  </si>
  <si>
    <t>Vigneti delle Dolomiti Kerner</t>
  </si>
  <si>
    <t>Vigneti delle Dolomiti Merlot</t>
  </si>
  <si>
    <t>Vigneti delle Dolomiti Müller Thurgau</t>
  </si>
  <si>
    <t>Vigneti delle Dolomiti Pedit Verdot</t>
  </si>
  <si>
    <t>Vigneti delle Dolomiti Sauvignon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</si>
  <si>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</si>
  <si>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</si>
  <si>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</si>
  <si>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</si>
  <si>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Schiava</t>
  </si>
  <si>
    <t>Vigneti delle Dolomiti Zweigelt</t>
  </si>
  <si>
    <t>Vigneti delle Dolomiti Pinot Grigio</t>
  </si>
  <si>
    <t>Vigneti delle Dolomiti rosso</t>
  </si>
  <si>
    <t>Vigneti delle Dolomiti rosato</t>
  </si>
  <si>
    <t>Vigneti delle Dolomiti Moscato Giallo</t>
  </si>
  <si>
    <t>Vigneti delle Dolomiti Pinot Nero</t>
  </si>
  <si>
    <t>Mitterberg Pinot Bianco</t>
  </si>
  <si>
    <t>Mitterberg bianco</t>
  </si>
  <si>
    <t>Mitterberg rosso</t>
  </si>
  <si>
    <t>Mitterberg rosato</t>
  </si>
  <si>
    <t>Mitterberg Traminer Aromatico</t>
  </si>
  <si>
    <t>Alto Adige Valle Isarco Kerner  passito</t>
  </si>
  <si>
    <t>Alto Adige Terlano Pinot Grigio</t>
  </si>
  <si>
    <t>Alto Adige Lagrein rosato</t>
  </si>
  <si>
    <t>Südtiroler Cabernet /Franc/Sauvignon</t>
  </si>
  <si>
    <t>Südtiroler Cabernet /Franc/Sauvignon riserva</t>
  </si>
  <si>
    <t>Alto Adige Pinot Nero rosato</t>
  </si>
  <si>
    <t>Alto Adige Sauvignon  passito</t>
  </si>
  <si>
    <t>Alto Adige Moscato Giallo passito</t>
  </si>
  <si>
    <t>Alto Adige Traminer Aromatico  passito</t>
  </si>
  <si>
    <t>Superf.
 in produzione</t>
  </si>
  <si>
    <t>Südtirol Kalterersee Auslese klassisch</t>
  </si>
  <si>
    <t>Südtiroler Chardonnay Sekt</t>
  </si>
  <si>
    <t>Südtiroler Weißburgunder Sekt</t>
  </si>
  <si>
    <t>Südtiroler Blauburgunder Sekt</t>
  </si>
  <si>
    <t>Südtiroler Lagrein rosè</t>
  </si>
  <si>
    <t>Südtiroler Gewürztraminer passito</t>
  </si>
  <si>
    <t>Südtiroler Gewürztraminer vend. tardiva</t>
  </si>
  <si>
    <t>Südtiroler Goldmuskateller passito</t>
  </si>
  <si>
    <t>Südtiroler Blauburgunder rosè</t>
  </si>
  <si>
    <t>Südtiroler Merlot rosè</t>
  </si>
  <si>
    <t>Südtirol Eisacktaler Kerner  passito</t>
  </si>
  <si>
    <t>Mitterberg rosè</t>
  </si>
  <si>
    <t>Mitterberg rot</t>
  </si>
  <si>
    <t>Mitterberg weiß</t>
  </si>
  <si>
    <t>Dolomiten weiß</t>
  </si>
  <si>
    <t>Dolomiten rosè</t>
  </si>
  <si>
    <t>Südtiroler Sauvignon  passito</t>
  </si>
  <si>
    <t>Südtirol Eisacktaler Gewürztraminer passito</t>
  </si>
  <si>
    <t>Alto Adige Traminer Aromatico  vendemmia tardiva</t>
  </si>
  <si>
    <t>Alto Adige Moscato Rosa vendemmia tardiva</t>
  </si>
  <si>
    <t>Alto Adige Schiava/Schiava Gentile</t>
  </si>
  <si>
    <t>Alto Adige Valle Isarco Traminer Aromatico  passito</t>
  </si>
  <si>
    <t>Vigneti delle Dolomiti bianco</t>
  </si>
  <si>
    <t>Vigneti delle Dolomiti Pinot Bianco</t>
  </si>
  <si>
    <t>Lago di Caldaro scelto classico superiore</t>
  </si>
  <si>
    <t>Mitterberg Lagrein</t>
  </si>
  <si>
    <t>Kalterersee Auslese klassisch superiore</t>
  </si>
  <si>
    <t>Südtirol Kalterersee klassisch superiore</t>
  </si>
  <si>
    <t>Mitterberg Goldmuskateller</t>
  </si>
  <si>
    <t>Mitterberg Moscato Giallo</t>
  </si>
  <si>
    <t>Mitterberg Petit Manseng</t>
  </si>
  <si>
    <t>Südtiroler Chardonnay  riserva</t>
  </si>
  <si>
    <t>SUMME LANDWEINE</t>
  </si>
  <si>
    <t>Summe Landwein Dolomiten</t>
  </si>
  <si>
    <t>Summe Landwein Mitterberg</t>
  </si>
  <si>
    <t xml:space="preserve">Alto Adige Terlano Müller Thurgau </t>
  </si>
  <si>
    <t xml:space="preserve">Alto Adige Terlano Chardonnay </t>
  </si>
  <si>
    <t>Mitterberg Bronner passito</t>
  </si>
  <si>
    <t>Mitterberg Diolonior</t>
  </si>
  <si>
    <t>Mitterberg Incrocio Manzoni 6.0.13</t>
  </si>
  <si>
    <t>Mitterberg Merlot</t>
  </si>
  <si>
    <t>Mitterberg Merlot rosè</t>
  </si>
  <si>
    <t>Mitterberg Rosenmuskateller passito</t>
  </si>
  <si>
    <t>Mitterberg Ruländer</t>
  </si>
  <si>
    <t>Mitterberg Blauburgunder</t>
  </si>
  <si>
    <t>Mitterberg Riesling</t>
  </si>
  <si>
    <t>Mitterberg Sauvignon</t>
  </si>
  <si>
    <t>Mitterberg Zweigelt</t>
  </si>
  <si>
    <t>Mitterberg Pinot nero</t>
  </si>
  <si>
    <t>Mitterberg Moscato rosa passito</t>
  </si>
  <si>
    <t>Mitterberg Pinot grigio</t>
  </si>
  <si>
    <t>Dolomiten Manzoni bianco</t>
  </si>
  <si>
    <t>Vigneti delle Dolomiti Manzoni bianco</t>
  </si>
  <si>
    <t>Vigneti delle Dolomiti Portoghese</t>
  </si>
  <si>
    <t>Vigneti delle Dolomiti Viognier</t>
  </si>
  <si>
    <t>Dolomiten Viognier</t>
  </si>
  <si>
    <t>Dolomiten Kerner</t>
  </si>
  <si>
    <t>Dolomiten Weißburgunder</t>
  </si>
  <si>
    <t>Dolomiten Ruländer</t>
  </si>
  <si>
    <t>Dolomiten rot</t>
  </si>
  <si>
    <t>Dolomiten Portugieser</t>
  </si>
  <si>
    <t>Dolomiten Syrah</t>
  </si>
  <si>
    <t xml:space="preserve">Südtiroler Chardonnay </t>
  </si>
  <si>
    <t xml:space="preserve">Südtiroler Goldmuskateller </t>
  </si>
  <si>
    <t>Südtiroler Ruländer</t>
  </si>
  <si>
    <t>Südtiroler Sauvignon</t>
  </si>
  <si>
    <t>Südtiroler Weißburgunder</t>
  </si>
  <si>
    <t>Südtiroler Merlot</t>
  </si>
  <si>
    <t xml:space="preserve">Südtirol Terlaner Chardonnay </t>
  </si>
  <si>
    <t>Südtirol Terlaner Müller Thurgau</t>
  </si>
  <si>
    <t>Lago di Caldaro</t>
  </si>
  <si>
    <t xml:space="preserve">Alto Adige S.ta Maddalena </t>
  </si>
  <si>
    <t>Alto Adige Chardonnay</t>
  </si>
  <si>
    <t>Alto Adige Traminer Aromatico</t>
  </si>
  <si>
    <t>Alto Adige Moscato Giallo</t>
  </si>
  <si>
    <t>Alto Adige Pinot Grigio</t>
  </si>
  <si>
    <t>Alto Adige Sauvignon</t>
  </si>
  <si>
    <t>Alto Adige Pinot Bianco</t>
  </si>
  <si>
    <t>Alto Adige Pinot Nero</t>
  </si>
  <si>
    <t>Alto Adige Cabernet /Franc/Sauvignon</t>
  </si>
  <si>
    <t>Alto Adige Merlot</t>
  </si>
  <si>
    <t>Alto Adige Moscato rosa</t>
  </si>
  <si>
    <t>Alto Adige Valle Isarco Kerner</t>
  </si>
  <si>
    <t>uva q.li</t>
  </si>
  <si>
    <t>vino hl</t>
  </si>
  <si>
    <t>Differenzen zwischen den genutzten Flächen und den effektiven Mengen an Trauben und Wein. Die Kontrollstelle für Weine</t>
  </si>
  <si>
    <t>der Handelskammer Bozen zeichnet nur für die Daten der DOC-Weine "Südtiroler" und "Kalterersee", sowie für die Landweine</t>
  </si>
  <si>
    <t>La possibilità della scelta vendemmiale e il supero nel vigneto causano variazioni della superficie vitata e della produzione effettiva di uva e vino</t>
  </si>
  <si>
    <t>L'organismo di controllo risponde solo per i dati dei vini DOC "Alto Adige" e "Lago di Caldaro" e per i vini IGT "Mitterberg".</t>
  </si>
  <si>
    <t>Ausarbeitung: Handelskammer Bozen - Kontrollstelle für Weine</t>
  </si>
  <si>
    <t>Mögliche Änderungen der Weinbezeichnung bei der Trauben- und Produktionsmeldung und erlaubten Überproduktionen bewirken</t>
  </si>
  <si>
    <t>IGT Mitterberg.</t>
  </si>
  <si>
    <t>Alto Adige Valle Isarco Traminer Aromatico</t>
  </si>
  <si>
    <t>Elaborazione: CCIAA Bolzano - Organismo di controllo vini</t>
  </si>
  <si>
    <t>Effektiv produz. Menge 2013</t>
  </si>
  <si>
    <t>Südtiroler Rosenmuskateller passito</t>
  </si>
  <si>
    <t>Alto Adige Moscato Rosa  passito</t>
  </si>
  <si>
    <t>Mitterberg Pinot Bianco passito</t>
  </si>
  <si>
    <t>Mitterberg Lagrein passito</t>
  </si>
  <si>
    <t>Mitterberg Merlot passito</t>
  </si>
  <si>
    <t>Mitterberg Müller Thurgau</t>
  </si>
  <si>
    <t>Mitterberg weiß passito</t>
  </si>
  <si>
    <t>Mitterberg Portugieser</t>
  </si>
  <si>
    <t>Mitterberg Portoghese</t>
  </si>
  <si>
    <t>Mitterberg Regent rosè</t>
  </si>
  <si>
    <t>Mitterberg Regent rosato</t>
  </si>
  <si>
    <t>Mitterberg Sauvignon passito</t>
  </si>
  <si>
    <t>Mitterberg Cabernet Franc</t>
  </si>
  <si>
    <t>Mitterberg Cabernet Sauvignon</t>
  </si>
  <si>
    <t>Dolomiten Cabernet Franc</t>
  </si>
  <si>
    <t>Vigneti delle Dolomiti Cabernet Franc</t>
  </si>
  <si>
    <t>Vigneti delle Dolomiti Mosacato rosa</t>
  </si>
  <si>
    <t>Dolomiten Rosenmuskateller</t>
  </si>
  <si>
    <t>Vigneti delle Dolomiti Riesling</t>
  </si>
  <si>
    <t>Dolomiten Riesling</t>
  </si>
  <si>
    <t>Vigneti delle Dolomiti Schiava grigia</t>
  </si>
  <si>
    <t>Dolomiten Grauvernatsch</t>
  </si>
  <si>
    <t>Januar 2014</t>
  </si>
  <si>
    <t>Mitterberg Petit Verdot</t>
  </si>
  <si>
    <t>Mitterberg Veltliner</t>
  </si>
  <si>
    <t>Vigneti delle Dolomiti Silvaner</t>
  </si>
  <si>
    <t>Dolomiten Silvaner</t>
  </si>
  <si>
    <t>gennaio 2014</t>
  </si>
  <si>
    <t>produzione effettiva
2013</t>
  </si>
  <si>
    <t>Südtirol Kalterersee Auslese klassisch superiore</t>
  </si>
  <si>
    <t>Südtiroler Rosenmuskateller vendemmia tardiva</t>
  </si>
  <si>
    <t>Alto Adige Chardonnay  riserva</t>
  </si>
  <si>
    <t>Alto Adige Cabernet /Franc/Sauvignon riserva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</si>
</sst>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9" tint="-0.249977111117893"/>
      <name val="Times New Roman"/>
      <family val="1"/>
    </font>
    <font>
      <sz val="9"/>
      <color theme="9" tint="-0.24997711111789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 applyBorder="1"/>
    <xf numFmtId="0" fontId="5" fillId="0" borderId="0" xfId="0" applyFont="1" applyBorder="1"/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3" fontId="1" fillId="0" borderId="0" xfId="0" applyNumberFormat="1" applyFont="1" applyBorder="1"/>
    <xf numFmtId="4" fontId="6" fillId="0" borderId="6" xfId="0" applyNumberFormat="1" applyFont="1" applyFill="1" applyBorder="1"/>
    <xf numFmtId="3" fontId="6" fillId="0" borderId="6" xfId="0" applyNumberFormat="1" applyFont="1" applyFill="1" applyBorder="1"/>
    <xf numFmtId="4" fontId="6" fillId="0" borderId="6" xfId="0" applyNumberFormat="1" applyFont="1" applyBorder="1"/>
    <xf numFmtId="3" fontId="6" fillId="0" borderId="6" xfId="0" applyNumberFormat="1" applyFont="1" applyBorder="1"/>
    <xf numFmtId="3" fontId="2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/>
    <xf numFmtId="3" fontId="6" fillId="0" borderId="8" xfId="0" applyNumberFormat="1" applyFont="1" applyBorder="1"/>
    <xf numFmtId="4" fontId="2" fillId="0" borderId="0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1" fillId="0" borderId="3" xfId="0" applyFont="1" applyFill="1" applyBorder="1"/>
    <xf numFmtId="0" fontId="6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/>
    <xf numFmtId="0" fontId="7" fillId="0" borderId="3" xfId="0" applyFont="1" applyFill="1" applyBorder="1"/>
    <xf numFmtId="3" fontId="6" fillId="0" borderId="2" xfId="0" applyNumberFormat="1" applyFont="1" applyFill="1" applyBorder="1"/>
    <xf numFmtId="0" fontId="6" fillId="0" borderId="2" xfId="0" applyFont="1" applyBorder="1"/>
    <xf numFmtId="0" fontId="7" fillId="0" borderId="3" xfId="0" applyFont="1" applyBorder="1"/>
    <xf numFmtId="3" fontId="7" fillId="0" borderId="0" xfId="0" applyNumberFormat="1" applyFont="1"/>
    <xf numFmtId="0" fontId="6" fillId="0" borderId="4" xfId="0" applyFont="1" applyFill="1" applyBorder="1"/>
    <xf numFmtId="0" fontId="6" fillId="0" borderId="2" xfId="0" applyFont="1" applyFill="1" applyBorder="1"/>
    <xf numFmtId="4" fontId="8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9" fillId="0" borderId="0" xfId="0" applyNumberFormat="1" applyFont="1" applyFill="1" applyBorder="1"/>
    <xf numFmtId="3" fontId="8" fillId="0" borderId="0" xfId="0" applyNumberFormat="1" applyFont="1" applyBorder="1"/>
    <xf numFmtId="0" fontId="6" fillId="0" borderId="3" xfId="0" applyFont="1" applyBorder="1"/>
    <xf numFmtId="0" fontId="3" fillId="0" borderId="3" xfId="0" applyFont="1" applyBorder="1"/>
    <xf numFmtId="4" fontId="2" fillId="0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4" fontId="5" fillId="0" borderId="0" xfId="0" applyNumberFormat="1" applyFont="1" applyBorder="1"/>
    <xf numFmtId="4" fontId="2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4" fontId="2" fillId="0" borderId="6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0" fontId="9" fillId="0" borderId="0" xfId="0" applyFont="1" applyBorder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3" fontId="1" fillId="0" borderId="0" xfId="0" applyNumberFormat="1" applyFont="1"/>
    <xf numFmtId="4" fontId="2" fillId="0" borderId="0" xfId="0" applyNumberFormat="1" applyFont="1" applyBorder="1"/>
    <xf numFmtId="3" fontId="1" fillId="0" borderId="9" xfId="0" applyNumberFormat="1" applyFont="1" applyFill="1" applyBorder="1"/>
    <xf numFmtId="0" fontId="1" fillId="0" borderId="9" xfId="0" applyFont="1" applyBorder="1"/>
    <xf numFmtId="3" fontId="2" fillId="0" borderId="0" xfId="0" applyNumberFormat="1" applyFont="1" applyBorder="1"/>
    <xf numFmtId="0" fontId="1" fillId="0" borderId="0" xfId="0" applyFont="1" applyFill="1" applyBorder="1"/>
    <xf numFmtId="1" fontId="1" fillId="0" borderId="0" xfId="0" applyNumberFormat="1" applyFont="1" applyBorder="1"/>
    <xf numFmtId="4" fontId="1" fillId="0" borderId="5" xfId="0" applyNumberFormat="1" applyFont="1" applyFill="1" applyBorder="1"/>
    <xf numFmtId="3" fontId="1" fillId="0" borderId="5" xfId="0" applyNumberFormat="1" applyFont="1" applyFill="1" applyBorder="1"/>
    <xf numFmtId="17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3" fontId="1" fillId="0" borderId="7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H226"/>
  <sheetViews>
    <sheetView tabSelected="1" topLeftCell="A196" zoomScale="120" zoomScaleNormal="120" workbookViewId="0">
      <selection activeCell="B12" sqref="B12"/>
    </sheetView>
  </sheetViews>
  <sheetFormatPr baseColWidth="10" defaultColWidth="11.5703125" defaultRowHeight="12"/>
  <cols>
    <col min="1" max="1" width="41.42578125" style="28" customWidth="1"/>
    <col min="2" max="2" width="8.7109375" style="5" bestFit="1" customWidth="1"/>
    <col min="3" max="3" width="10.28515625" style="5" bestFit="1" customWidth="1"/>
    <col min="4" max="4" width="9.5703125" style="5" bestFit="1" customWidth="1"/>
    <col min="5" max="5" width="8" style="41" bestFit="1" customWidth="1"/>
    <col min="6" max="7" width="10" style="5" bestFit="1" customWidth="1"/>
    <col min="8" max="16384" width="11.5703125" style="5"/>
  </cols>
  <sheetData>
    <row r="1" spans="1:7" s="3" customFormat="1" ht="27" customHeight="1">
      <c r="A1" s="22"/>
      <c r="B1" s="63"/>
      <c r="C1" s="64" t="s">
        <v>0</v>
      </c>
      <c r="D1" s="64"/>
      <c r="E1" s="39"/>
      <c r="F1" s="64" t="s">
        <v>287</v>
      </c>
      <c r="G1" s="64"/>
    </row>
    <row r="2" spans="1:7" s="2" customFormat="1" ht="36.6" customHeight="1">
      <c r="A2" s="23" t="s">
        <v>1</v>
      </c>
      <c r="B2" s="6" t="s">
        <v>77</v>
      </c>
      <c r="C2" s="7" t="s">
        <v>2</v>
      </c>
      <c r="D2" s="14" t="s">
        <v>3</v>
      </c>
      <c r="E2" s="6" t="s">
        <v>97</v>
      </c>
      <c r="F2" s="7" t="s">
        <v>2</v>
      </c>
      <c r="G2" s="7" t="s">
        <v>76</v>
      </c>
    </row>
    <row r="3" spans="1:7" s="4" customFormat="1">
      <c r="A3" s="24" t="s">
        <v>78</v>
      </c>
      <c r="B3" s="17">
        <v>104.6583</v>
      </c>
      <c r="C3" s="19">
        <f>B3*125</f>
        <v>13082.2875</v>
      </c>
      <c r="D3" s="20">
        <f>C3*70/100</f>
        <v>9157.6012499999997</v>
      </c>
      <c r="E3" s="52">
        <v>85.484099999999998</v>
      </c>
      <c r="F3" s="19">
        <v>8326.43</v>
      </c>
      <c r="G3" s="19">
        <v>5817.72</v>
      </c>
    </row>
    <row r="4" spans="1:7" s="4" customFormat="1">
      <c r="A4" s="24"/>
      <c r="B4" s="32"/>
      <c r="C4" s="33"/>
      <c r="D4" s="34"/>
      <c r="E4" s="40"/>
      <c r="F4" s="33"/>
      <c r="G4" s="35"/>
    </row>
    <row r="5" spans="1:7" s="48" customFormat="1">
      <c r="A5" s="21" t="s">
        <v>110</v>
      </c>
      <c r="B5" s="50">
        <v>326.54469999999998</v>
      </c>
      <c r="C5" s="49">
        <f>B5*140</f>
        <v>45716.257999999994</v>
      </c>
      <c r="D5" s="53">
        <f>C5*70/100</f>
        <v>32001.380599999997</v>
      </c>
      <c r="E5" s="8">
        <v>10.682344000000001</v>
      </c>
      <c r="F5" s="49">
        <v>1072.6300000000001</v>
      </c>
      <c r="G5" s="49">
        <v>750.85</v>
      </c>
    </row>
    <row r="6" spans="1:7">
      <c r="A6" s="25" t="s">
        <v>103</v>
      </c>
      <c r="B6" s="50">
        <v>0</v>
      </c>
      <c r="C6" s="49">
        <v>0</v>
      </c>
      <c r="D6" s="53">
        <f>C6*70/100</f>
        <v>0</v>
      </c>
      <c r="E6" s="8">
        <v>48.259227000000003</v>
      </c>
      <c r="F6" s="49">
        <v>6307.25</v>
      </c>
      <c r="G6" s="49">
        <v>4415.1899999999996</v>
      </c>
    </row>
    <row r="7" spans="1:7" s="48" customFormat="1">
      <c r="A7" s="21" t="s">
        <v>112</v>
      </c>
      <c r="B7" s="50">
        <v>0</v>
      </c>
      <c r="C7" s="49">
        <v>0</v>
      </c>
      <c r="D7" s="53">
        <v>0</v>
      </c>
      <c r="E7" s="8">
        <v>3.5698560000000001</v>
      </c>
      <c r="F7" s="49">
        <v>466.09</v>
      </c>
      <c r="G7" s="49">
        <v>326.26</v>
      </c>
    </row>
    <row r="8" spans="1:7">
      <c r="A8" s="25" t="s">
        <v>113</v>
      </c>
      <c r="B8" s="50">
        <v>0</v>
      </c>
      <c r="C8" s="49">
        <v>0</v>
      </c>
      <c r="D8" s="53">
        <v>0</v>
      </c>
      <c r="E8" s="8">
        <v>13.061446999999999</v>
      </c>
      <c r="F8" s="49">
        <v>1763.79</v>
      </c>
      <c r="G8" s="49">
        <v>1234.6600000000001</v>
      </c>
    </row>
    <row r="9" spans="1:7">
      <c r="A9" s="25" t="s">
        <v>219</v>
      </c>
      <c r="B9" s="50">
        <v>0</v>
      </c>
      <c r="C9" s="49">
        <v>0</v>
      </c>
      <c r="D9" s="53">
        <v>0</v>
      </c>
      <c r="E9" s="8">
        <v>1.7136</v>
      </c>
      <c r="F9" s="49">
        <v>106</v>
      </c>
      <c r="G9" s="49">
        <v>74.2</v>
      </c>
    </row>
    <row r="10" spans="1:7">
      <c r="A10" s="25" t="s">
        <v>115</v>
      </c>
      <c r="B10" s="50">
        <v>0</v>
      </c>
      <c r="C10" s="49">
        <v>0</v>
      </c>
      <c r="D10" s="53">
        <v>0</v>
      </c>
      <c r="E10" s="8">
        <v>70.529336000000001</v>
      </c>
      <c r="F10" s="49">
        <v>9272.85</v>
      </c>
      <c r="G10" s="49">
        <v>6491.01</v>
      </c>
    </row>
    <row r="11" spans="1:7">
      <c r="A11" s="25" t="s">
        <v>220</v>
      </c>
      <c r="B11" s="50">
        <v>0</v>
      </c>
      <c r="C11" s="49">
        <v>0</v>
      </c>
      <c r="D11" s="53">
        <v>0</v>
      </c>
      <c r="E11" s="8">
        <v>81.345371</v>
      </c>
      <c r="F11" s="49">
        <v>10512.42</v>
      </c>
      <c r="G11" s="49">
        <v>7351.55</v>
      </c>
    </row>
    <row r="12" spans="1:7">
      <c r="A12" s="25" t="s">
        <v>193</v>
      </c>
      <c r="B12" s="50">
        <v>0</v>
      </c>
      <c r="C12" s="49">
        <v>0</v>
      </c>
      <c r="D12" s="53">
        <v>0</v>
      </c>
      <c r="E12" s="8">
        <v>21.371119</v>
      </c>
      <c r="F12" s="49">
        <v>2678.76</v>
      </c>
      <c r="G12" s="49">
        <v>1874.43</v>
      </c>
    </row>
    <row r="13" spans="1:7">
      <c r="A13" s="25" t="s">
        <v>317</v>
      </c>
      <c r="B13" s="50">
        <v>0</v>
      </c>
      <c r="C13" s="49">
        <v>0</v>
      </c>
      <c r="D13" s="53">
        <v>0</v>
      </c>
      <c r="E13" s="8">
        <v>71.313500000000005</v>
      </c>
      <c r="F13" s="49">
        <v>9372.4599999999991</v>
      </c>
      <c r="G13" s="49">
        <v>6558.16</v>
      </c>
    </row>
    <row r="14" spans="1:7" s="4" customFormat="1">
      <c r="A14" s="24" t="s">
        <v>110</v>
      </c>
      <c r="B14" s="17">
        <f t="shared" ref="B14:G14" si="0">SUM(B5:B13)</f>
        <v>326.54469999999998</v>
      </c>
      <c r="C14" s="19">
        <f t="shared" si="0"/>
        <v>45716.257999999994</v>
      </c>
      <c r="D14" s="20">
        <f t="shared" si="0"/>
        <v>32001.380599999997</v>
      </c>
      <c r="E14" s="17">
        <f t="shared" si="0"/>
        <v>321.8458</v>
      </c>
      <c r="F14" s="19">
        <f t="shared" si="0"/>
        <v>41552.25</v>
      </c>
      <c r="G14" s="19">
        <f t="shared" si="0"/>
        <v>29076.31</v>
      </c>
    </row>
    <row r="15" spans="1:7" s="4" customFormat="1">
      <c r="A15" s="24"/>
      <c r="B15" s="32"/>
      <c r="C15" s="33"/>
      <c r="D15" s="34"/>
      <c r="E15" s="17"/>
      <c r="F15" s="19"/>
      <c r="G15" s="19"/>
    </row>
    <row r="16" spans="1:7">
      <c r="A16" s="25" t="s">
        <v>4</v>
      </c>
      <c r="B16" s="50">
        <v>199.78270000000001</v>
      </c>
      <c r="C16" s="49">
        <f>B16*125</f>
        <v>24972.837500000001</v>
      </c>
      <c r="D16" s="53">
        <f>C16*70/100</f>
        <v>17480.986250000002</v>
      </c>
      <c r="E16" s="8">
        <v>93.955202999999997</v>
      </c>
      <c r="F16" s="9">
        <v>10454.469999999999</v>
      </c>
      <c r="G16" s="49">
        <v>7316.87</v>
      </c>
    </row>
    <row r="17" spans="1:8">
      <c r="A17" s="25" t="s">
        <v>109</v>
      </c>
      <c r="B17" s="50">
        <v>0</v>
      </c>
      <c r="C17" s="49">
        <v>0</v>
      </c>
      <c r="D17" s="53">
        <v>0</v>
      </c>
      <c r="E17" s="8">
        <v>94.544495999999995</v>
      </c>
      <c r="F17" s="9">
        <v>10566.76</v>
      </c>
      <c r="G17" s="49">
        <v>7393.1</v>
      </c>
    </row>
    <row r="18" spans="1:8" s="4" customFormat="1">
      <c r="A18" s="24" t="s">
        <v>4</v>
      </c>
      <c r="B18" s="17">
        <f t="shared" ref="B18:G18" si="1">SUM(B16:B17)</f>
        <v>199.78270000000001</v>
      </c>
      <c r="C18" s="19">
        <f t="shared" si="1"/>
        <v>24972.837500000001</v>
      </c>
      <c r="D18" s="20">
        <f t="shared" si="1"/>
        <v>17480.986250000002</v>
      </c>
      <c r="E18" s="52">
        <f t="shared" si="1"/>
        <v>188.49969899999999</v>
      </c>
      <c r="F18" s="55">
        <f t="shared" si="1"/>
        <v>21021.23</v>
      </c>
      <c r="G18" s="19">
        <f t="shared" si="1"/>
        <v>14709.970000000001</v>
      </c>
    </row>
    <row r="19" spans="1:8" s="4" customFormat="1">
      <c r="A19" s="24"/>
      <c r="B19" s="32"/>
      <c r="C19" s="33"/>
      <c r="D19" s="34"/>
      <c r="E19" s="40"/>
      <c r="F19" s="36"/>
      <c r="G19" s="33"/>
    </row>
    <row r="20" spans="1:8" s="4" customFormat="1">
      <c r="A20" s="24" t="s">
        <v>5</v>
      </c>
      <c r="B20" s="17">
        <v>2.1937000000000002</v>
      </c>
      <c r="C20" s="19">
        <f>B20*130</f>
        <v>285.18100000000004</v>
      </c>
      <c r="D20" s="20">
        <f>C20*70/100</f>
        <v>199.62670000000003</v>
      </c>
      <c r="E20" s="17">
        <v>0.98360000000000003</v>
      </c>
      <c r="F20" s="19">
        <v>102.64</v>
      </c>
      <c r="G20" s="19">
        <v>71.38</v>
      </c>
    </row>
    <row r="21" spans="1:8" s="4" customFormat="1">
      <c r="A21" s="24"/>
      <c r="B21" s="32"/>
      <c r="C21" s="33"/>
      <c r="D21" s="34"/>
      <c r="E21" s="32"/>
      <c r="F21" s="33"/>
      <c r="G21" s="33"/>
    </row>
    <row r="22" spans="1:8">
      <c r="A22" s="25" t="s">
        <v>6</v>
      </c>
      <c r="B22" s="50">
        <v>493.65449999999998</v>
      </c>
      <c r="C22" s="49">
        <f>B22*130</f>
        <v>64175.084999999999</v>
      </c>
      <c r="D22" s="53">
        <f>C22*70/100</f>
        <v>44922.559500000003</v>
      </c>
      <c r="E22" s="50">
        <v>460.74697600000002</v>
      </c>
      <c r="F22" s="51">
        <v>50737.46</v>
      </c>
      <c r="G22" s="51">
        <v>35479.99</v>
      </c>
      <c r="H22" s="29"/>
    </row>
    <row r="23" spans="1:8">
      <c r="A23" s="25" t="s">
        <v>224</v>
      </c>
      <c r="B23" s="50">
        <v>0</v>
      </c>
      <c r="C23" s="49">
        <v>0</v>
      </c>
      <c r="D23" s="53">
        <v>0</v>
      </c>
      <c r="E23" s="50">
        <v>1.4728000000000001</v>
      </c>
      <c r="F23" s="49">
        <v>134.33000000000001</v>
      </c>
      <c r="G23" s="49">
        <v>93.69</v>
      </c>
    </row>
    <row r="24" spans="1:8">
      <c r="A24" s="25" t="s">
        <v>194</v>
      </c>
      <c r="B24" s="50">
        <v>0</v>
      </c>
      <c r="C24" s="49">
        <v>0</v>
      </c>
      <c r="D24" s="53">
        <v>0</v>
      </c>
      <c r="E24" s="50">
        <v>3.1257250000000001</v>
      </c>
      <c r="F24" s="49">
        <v>296.16000000000003</v>
      </c>
      <c r="G24" s="49">
        <v>207.31</v>
      </c>
    </row>
    <row r="25" spans="1:8" s="4" customFormat="1">
      <c r="A25" s="24" t="s">
        <v>255</v>
      </c>
      <c r="B25" s="17">
        <f t="shared" ref="B25:G25" si="2">SUM(B22:B24)</f>
        <v>493.65449999999998</v>
      </c>
      <c r="C25" s="19">
        <f t="shared" si="2"/>
        <v>64175.084999999999</v>
      </c>
      <c r="D25" s="20">
        <f t="shared" si="2"/>
        <v>44922.559500000003</v>
      </c>
      <c r="E25" s="17">
        <f t="shared" si="2"/>
        <v>465.34550100000001</v>
      </c>
      <c r="F25" s="19">
        <f t="shared" si="2"/>
        <v>51167.950000000004</v>
      </c>
      <c r="G25" s="19">
        <f t="shared" si="2"/>
        <v>35780.99</v>
      </c>
    </row>
    <row r="26" spans="1:8" s="4" customFormat="1">
      <c r="A26" s="24"/>
      <c r="B26" s="32"/>
      <c r="C26" s="33"/>
      <c r="D26" s="34"/>
      <c r="E26" s="32"/>
      <c r="F26" s="33"/>
      <c r="G26" s="33"/>
    </row>
    <row r="27" spans="1:8">
      <c r="A27" s="25" t="s">
        <v>19</v>
      </c>
      <c r="B27" s="50">
        <v>512.0018</v>
      </c>
      <c r="C27" s="49">
        <f>B27*120</f>
        <v>61440.216</v>
      </c>
      <c r="D27" s="53">
        <f>C27*70/100</f>
        <v>43008.1512</v>
      </c>
      <c r="E27" s="50">
        <v>493.20761199999998</v>
      </c>
      <c r="F27" s="49">
        <v>43084.5</v>
      </c>
      <c r="G27" s="49">
        <v>30143.73</v>
      </c>
    </row>
    <row r="28" spans="1:8">
      <c r="A28" s="25" t="s">
        <v>198</v>
      </c>
      <c r="B28" s="50">
        <v>0</v>
      </c>
      <c r="C28" s="49">
        <v>0</v>
      </c>
      <c r="D28" s="53">
        <v>0</v>
      </c>
      <c r="E28" s="50">
        <v>1.8965860000000001</v>
      </c>
      <c r="F28" s="49">
        <v>163.46</v>
      </c>
      <c r="G28" s="49">
        <v>54.5</v>
      </c>
    </row>
    <row r="29" spans="1:8">
      <c r="A29" s="25" t="s">
        <v>199</v>
      </c>
      <c r="B29" s="50">
        <v>0</v>
      </c>
      <c r="C29" s="49">
        <v>0</v>
      </c>
      <c r="D29" s="53">
        <v>0</v>
      </c>
      <c r="E29" s="50">
        <v>2.2712020000000002</v>
      </c>
      <c r="F29" s="49">
        <v>172.61</v>
      </c>
      <c r="G29" s="49">
        <v>71.900000000000006</v>
      </c>
    </row>
    <row r="30" spans="1:8" s="4" customFormat="1">
      <c r="A30" s="24" t="s">
        <v>19</v>
      </c>
      <c r="B30" s="17">
        <f t="shared" ref="B30:G30" si="3">SUM(B27:B29)</f>
        <v>512.0018</v>
      </c>
      <c r="C30" s="19">
        <f t="shared" si="3"/>
        <v>61440.216</v>
      </c>
      <c r="D30" s="20">
        <f t="shared" si="3"/>
        <v>43008.1512</v>
      </c>
      <c r="E30" s="17">
        <f t="shared" si="3"/>
        <v>497.37540000000001</v>
      </c>
      <c r="F30" s="19">
        <f t="shared" si="3"/>
        <v>43420.57</v>
      </c>
      <c r="G30" s="19">
        <f t="shared" si="3"/>
        <v>30270.13</v>
      </c>
    </row>
    <row r="31" spans="1:8" s="4" customFormat="1">
      <c r="A31" s="24"/>
      <c r="B31" s="32"/>
      <c r="C31" s="33"/>
      <c r="D31" s="34"/>
      <c r="E31" s="32"/>
      <c r="F31" s="33"/>
      <c r="G31" s="33"/>
    </row>
    <row r="32" spans="1:8">
      <c r="A32" s="25" t="s">
        <v>11</v>
      </c>
      <c r="B32" s="50">
        <v>86.227699999999999</v>
      </c>
      <c r="C32" s="49">
        <f>B32*100</f>
        <v>8622.77</v>
      </c>
      <c r="D32" s="53">
        <f>C32*70/100</f>
        <v>6035.9390000000003</v>
      </c>
      <c r="E32" s="50">
        <v>75.841847999999999</v>
      </c>
      <c r="F32" s="49">
        <v>6286.96</v>
      </c>
      <c r="G32" s="49">
        <v>4383.91</v>
      </c>
    </row>
    <row r="33" spans="1:7">
      <c r="A33" s="25" t="s">
        <v>200</v>
      </c>
      <c r="B33" s="50">
        <v>0</v>
      </c>
      <c r="C33" s="49">
        <v>0</v>
      </c>
      <c r="D33" s="53">
        <v>0</v>
      </c>
      <c r="E33" s="50">
        <v>1.9258519999999999</v>
      </c>
      <c r="F33" s="49">
        <v>148.77000000000001</v>
      </c>
      <c r="G33" s="49">
        <v>59.51</v>
      </c>
    </row>
    <row r="34" spans="1:7" s="4" customFormat="1">
      <c r="A34" s="24" t="s">
        <v>256</v>
      </c>
      <c r="B34" s="17">
        <f>B32</f>
        <v>86.227699999999999</v>
      </c>
      <c r="C34" s="19">
        <f>C32</f>
        <v>8622.77</v>
      </c>
      <c r="D34" s="20">
        <f>D32</f>
        <v>6035.9390000000003</v>
      </c>
      <c r="E34" s="17">
        <f>SUM(E32:E33)</f>
        <v>77.767700000000005</v>
      </c>
      <c r="F34" s="19">
        <f>SUM(F32:F33)</f>
        <v>6435.7300000000005</v>
      </c>
      <c r="G34" s="19">
        <f>SUM(G32:G33)</f>
        <v>4443.42</v>
      </c>
    </row>
    <row r="35" spans="1:7" s="4" customFormat="1">
      <c r="A35" s="24"/>
      <c r="B35" s="32"/>
      <c r="C35" s="33"/>
      <c r="D35" s="34"/>
      <c r="E35" s="32"/>
      <c r="F35" s="33"/>
      <c r="G35" s="33"/>
    </row>
    <row r="36" spans="1:7" s="4" customFormat="1">
      <c r="A36" s="24" t="s">
        <v>7</v>
      </c>
      <c r="B36" s="17">
        <v>21.3278</v>
      </c>
      <c r="C36" s="19">
        <f>B36*120</f>
        <v>2559.3359999999998</v>
      </c>
      <c r="D36" s="20">
        <f>C36*70/100</f>
        <v>1791.5351999999998</v>
      </c>
      <c r="E36" s="17">
        <v>20.581700000000001</v>
      </c>
      <c r="F36" s="19">
        <v>1712.13</v>
      </c>
      <c r="G36" s="19">
        <v>1184.3399999999999</v>
      </c>
    </row>
    <row r="37" spans="1:7" s="4" customFormat="1">
      <c r="A37" s="24"/>
      <c r="B37" s="32"/>
      <c r="C37" s="33"/>
      <c r="D37" s="34"/>
      <c r="E37" s="32"/>
      <c r="F37" s="33"/>
      <c r="G37" s="33"/>
    </row>
    <row r="38" spans="1:7" s="4" customFormat="1">
      <c r="A38" s="24" t="s">
        <v>13</v>
      </c>
      <c r="B38" s="17">
        <v>142.41720000000001</v>
      </c>
      <c r="C38" s="19">
        <f>B38*130</f>
        <v>18514.236000000001</v>
      </c>
      <c r="D38" s="20">
        <f>C38*70/100</f>
        <v>12959.965200000001</v>
      </c>
      <c r="E38" s="17">
        <v>138.54690199999999</v>
      </c>
      <c r="F38" s="19">
        <v>14918.23</v>
      </c>
      <c r="G38" s="19">
        <v>10442</v>
      </c>
    </row>
    <row r="39" spans="1:7" s="4" customFormat="1">
      <c r="A39" s="24"/>
      <c r="B39" s="17"/>
      <c r="C39" s="19"/>
      <c r="D39" s="20"/>
      <c r="E39" s="32"/>
      <c r="F39" s="33"/>
      <c r="G39" s="33"/>
    </row>
    <row r="40" spans="1:7" s="4" customFormat="1">
      <c r="A40" s="24" t="s">
        <v>15</v>
      </c>
      <c r="B40" s="17">
        <v>36.721200000000003</v>
      </c>
      <c r="C40" s="19">
        <f>B40*130</f>
        <v>4773.7560000000003</v>
      </c>
      <c r="D40" s="20">
        <f>C40*70/100</f>
        <v>3341.6292000000003</v>
      </c>
      <c r="E40" s="17">
        <v>34.151400000000002</v>
      </c>
      <c r="F40" s="19">
        <v>2989.59</v>
      </c>
      <c r="G40" s="19">
        <v>2092.19</v>
      </c>
    </row>
    <row r="41" spans="1:7" s="4" customFormat="1">
      <c r="A41" s="24"/>
      <c r="B41" s="32"/>
      <c r="C41" s="33"/>
      <c r="D41" s="34"/>
      <c r="E41" s="32"/>
      <c r="F41" s="33"/>
      <c r="G41" s="33"/>
    </row>
    <row r="42" spans="1:7" s="4" customFormat="1">
      <c r="A42" s="24" t="s">
        <v>257</v>
      </c>
      <c r="B42" s="17">
        <v>601.39499999999998</v>
      </c>
      <c r="C42" s="19">
        <f>B42*130</f>
        <v>78181.349999999991</v>
      </c>
      <c r="D42" s="20">
        <f>C42*70/100</f>
        <v>54726.944999999992</v>
      </c>
      <c r="E42" s="17">
        <v>585.45020099999999</v>
      </c>
      <c r="F42" s="19">
        <v>66766.97</v>
      </c>
      <c r="G42" s="19">
        <v>46726.77</v>
      </c>
    </row>
    <row r="43" spans="1:7" s="4" customFormat="1">
      <c r="A43" s="24"/>
      <c r="B43" s="32"/>
      <c r="C43" s="33"/>
      <c r="D43" s="34"/>
      <c r="E43" s="32"/>
      <c r="F43" s="33"/>
      <c r="G43" s="33"/>
    </row>
    <row r="44" spans="1:7">
      <c r="A44" s="25" t="s">
        <v>17</v>
      </c>
      <c r="B44" s="50">
        <v>300.19040000000001</v>
      </c>
      <c r="C44" s="49">
        <f>B44*130</f>
        <v>39024.752</v>
      </c>
      <c r="D44" s="53">
        <f>C44*70/100</f>
        <v>27317.326400000002</v>
      </c>
      <c r="E44" s="50">
        <v>289.943084</v>
      </c>
      <c r="F44" s="49">
        <v>25676.42</v>
      </c>
      <c r="G44" s="49">
        <v>17924.54</v>
      </c>
    </row>
    <row r="45" spans="1:7">
      <c r="A45" s="25" t="s">
        <v>209</v>
      </c>
      <c r="B45" s="50">
        <v>0</v>
      </c>
      <c r="C45" s="49">
        <v>0</v>
      </c>
      <c r="D45" s="53">
        <v>0</v>
      </c>
      <c r="E45" s="50">
        <v>0.50511600000000001</v>
      </c>
      <c r="F45" s="49">
        <v>38.35</v>
      </c>
      <c r="G45" s="49">
        <v>11.72</v>
      </c>
    </row>
    <row r="46" spans="1:7" s="4" customFormat="1">
      <c r="A46" s="24" t="s">
        <v>258</v>
      </c>
      <c r="B46" s="17">
        <f>B44</f>
        <v>300.19040000000001</v>
      </c>
      <c r="C46" s="19">
        <f>C44</f>
        <v>39024.752</v>
      </c>
      <c r="D46" s="20">
        <f>D44</f>
        <v>27317.326400000002</v>
      </c>
      <c r="E46" s="17">
        <f>SUM(E44:E45)</f>
        <v>290.44819999999999</v>
      </c>
      <c r="F46" s="19">
        <f>SUM(F44:F45)</f>
        <v>25714.769999999997</v>
      </c>
      <c r="G46" s="19">
        <f>SUM(G44:G45)</f>
        <v>17936.260000000002</v>
      </c>
    </row>
    <row r="47" spans="1:7" s="4" customFormat="1">
      <c r="A47" s="24"/>
      <c r="B47" s="32"/>
      <c r="C47" s="33"/>
      <c r="D47" s="34"/>
      <c r="E47" s="32"/>
      <c r="F47" s="33"/>
      <c r="G47" s="33"/>
    </row>
    <row r="48" spans="1:7" s="4" customFormat="1">
      <c r="A48" s="24" t="s">
        <v>82</v>
      </c>
      <c r="B48" s="17">
        <v>2.7483</v>
      </c>
      <c r="C48" s="19">
        <f>B48*130</f>
        <v>357.279</v>
      </c>
      <c r="D48" s="20">
        <f>C48*70/100</f>
        <v>250.09529999999998</v>
      </c>
      <c r="E48" s="17">
        <v>2.4695</v>
      </c>
      <c r="F48" s="19">
        <v>262.74</v>
      </c>
      <c r="G48" s="19">
        <v>183.92</v>
      </c>
    </row>
    <row r="49" spans="1:7" s="4" customFormat="1">
      <c r="A49" s="24"/>
      <c r="B49" s="32"/>
      <c r="C49" s="33"/>
      <c r="D49" s="34"/>
      <c r="E49" s="32"/>
      <c r="F49" s="33"/>
      <c r="G49" s="33"/>
    </row>
    <row r="50" spans="1:7">
      <c r="A50" s="25" t="s">
        <v>108</v>
      </c>
      <c r="B50" s="50">
        <v>427.16579999999999</v>
      </c>
      <c r="C50" s="49">
        <f>B50*130</f>
        <v>55531.553999999996</v>
      </c>
      <c r="D50" s="53">
        <f>C50*70/100</f>
        <v>38872.087800000001</v>
      </c>
      <c r="E50" s="50">
        <v>403.118223</v>
      </c>
      <c r="F50" s="49">
        <v>42624.95</v>
      </c>
      <c r="G50" s="49">
        <v>29823.74</v>
      </c>
    </row>
    <row r="51" spans="1:7">
      <c r="A51" s="25" t="s">
        <v>195</v>
      </c>
      <c r="B51" s="50">
        <v>0</v>
      </c>
      <c r="C51" s="49">
        <v>0</v>
      </c>
      <c r="D51" s="53">
        <v>0</v>
      </c>
      <c r="E51" s="50">
        <v>0.45857700000000001</v>
      </c>
      <c r="F51" s="49">
        <v>53.88</v>
      </c>
      <c r="G51" s="49">
        <v>37.72</v>
      </c>
    </row>
    <row r="52" spans="1:7" s="4" customFormat="1">
      <c r="A52" s="24" t="s">
        <v>259</v>
      </c>
      <c r="B52" s="17">
        <f>B50</f>
        <v>427.16579999999999</v>
      </c>
      <c r="C52" s="19">
        <f>C50</f>
        <v>55531.553999999996</v>
      </c>
      <c r="D52" s="20">
        <f>D50</f>
        <v>38872.087800000001</v>
      </c>
      <c r="E52" s="17">
        <f>SUM(E50:E51)</f>
        <v>403.57679999999999</v>
      </c>
      <c r="F52" s="19">
        <f>SUM(F50:F51)</f>
        <v>42678.829999999994</v>
      </c>
      <c r="G52" s="19">
        <f>SUM(G50:G51)</f>
        <v>29861.460000000003</v>
      </c>
    </row>
    <row r="53" spans="1:7" s="4" customFormat="1">
      <c r="A53" s="24"/>
      <c r="B53" s="32"/>
      <c r="C53" s="33"/>
      <c r="D53" s="34"/>
      <c r="E53" s="32"/>
      <c r="F53" s="33"/>
      <c r="G53" s="33"/>
    </row>
    <row r="54" spans="1:7" s="4" customFormat="1">
      <c r="A54" s="24" t="s">
        <v>16</v>
      </c>
      <c r="B54" s="17">
        <v>0.2271</v>
      </c>
      <c r="C54" s="19">
        <f>B54*130</f>
        <v>29.523</v>
      </c>
      <c r="D54" s="20">
        <f>C54*70/100</f>
        <v>20.6661</v>
      </c>
      <c r="E54" s="17">
        <v>0.2271</v>
      </c>
      <c r="F54" s="19">
        <v>23.04</v>
      </c>
      <c r="G54" s="19">
        <v>16.13</v>
      </c>
    </row>
    <row r="55" spans="1:7" s="4" customFormat="1">
      <c r="A55" s="24"/>
      <c r="B55" s="32"/>
      <c r="C55" s="33"/>
      <c r="D55" s="34"/>
      <c r="E55" s="32"/>
      <c r="F55" s="33"/>
      <c r="G55" s="33"/>
    </row>
    <row r="56" spans="1:7">
      <c r="A56" s="25" t="s">
        <v>14</v>
      </c>
      <c r="B56" s="50">
        <v>385.73450000000003</v>
      </c>
      <c r="C56" s="49">
        <f>B56*120</f>
        <v>46288.14</v>
      </c>
      <c r="D56" s="53">
        <f>C56*70/100</f>
        <v>32401.697999999997</v>
      </c>
      <c r="E56" s="50">
        <v>343.23832800000002</v>
      </c>
      <c r="F56" s="49">
        <v>27124.79</v>
      </c>
      <c r="G56" s="49">
        <v>18927.900000000001</v>
      </c>
    </row>
    <row r="57" spans="1:7">
      <c r="A57" s="25" t="s">
        <v>143</v>
      </c>
      <c r="B57" s="50">
        <v>0</v>
      </c>
      <c r="C57" s="49">
        <v>0</v>
      </c>
      <c r="D57" s="53">
        <v>0</v>
      </c>
      <c r="E57" s="50">
        <v>8.2051219999999994</v>
      </c>
      <c r="F57" s="49">
        <v>728.03</v>
      </c>
      <c r="G57" s="49">
        <v>509.31</v>
      </c>
    </row>
    <row r="58" spans="1:7">
      <c r="A58" s="25" t="s">
        <v>201</v>
      </c>
      <c r="B58" s="50">
        <v>0</v>
      </c>
      <c r="C58" s="49">
        <v>0</v>
      </c>
      <c r="D58" s="53">
        <v>0</v>
      </c>
      <c r="E58" s="50">
        <v>8.8968670000000003</v>
      </c>
      <c r="F58" s="49">
        <v>623.14</v>
      </c>
      <c r="G58" s="49">
        <v>435.34</v>
      </c>
    </row>
    <row r="59" spans="1:7">
      <c r="A59" s="25" t="s">
        <v>196</v>
      </c>
      <c r="B59" s="50">
        <v>0</v>
      </c>
      <c r="C59" s="49">
        <v>0</v>
      </c>
      <c r="D59" s="53">
        <v>0</v>
      </c>
      <c r="E59" s="50">
        <v>0.80738200000000004</v>
      </c>
      <c r="F59" s="49">
        <v>49.23</v>
      </c>
      <c r="G59" s="49">
        <v>34.46</v>
      </c>
    </row>
    <row r="60" spans="1:7" s="4" customFormat="1">
      <c r="A60" s="24" t="s">
        <v>14</v>
      </c>
      <c r="B60" s="17">
        <f>B56</f>
        <v>385.73450000000003</v>
      </c>
      <c r="C60" s="19">
        <f>C56</f>
        <v>46288.14</v>
      </c>
      <c r="D60" s="20">
        <f>D56</f>
        <v>32401.697999999997</v>
      </c>
      <c r="E60" s="17">
        <f>SUM(E56:E59)</f>
        <v>361.14769900000005</v>
      </c>
      <c r="F60" s="19">
        <f>SUM(F56:F59)</f>
        <v>28525.19</v>
      </c>
      <c r="G60" s="19">
        <f>SUM(G56:G59)</f>
        <v>19907.010000000002</v>
      </c>
    </row>
    <row r="61" spans="1:7" s="4" customFormat="1">
      <c r="A61" s="24"/>
      <c r="B61" s="32"/>
      <c r="C61" s="33"/>
      <c r="D61" s="34"/>
      <c r="E61" s="32"/>
      <c r="F61" s="33"/>
      <c r="G61" s="33"/>
    </row>
    <row r="62" spans="1:7">
      <c r="A62" s="25" t="s">
        <v>186</v>
      </c>
      <c r="B62" s="50">
        <v>161.62219999999999</v>
      </c>
      <c r="C62" s="49">
        <f>B62*110</f>
        <v>17778.441999999999</v>
      </c>
      <c r="D62" s="53">
        <f>C62*70/100</f>
        <v>12444.909399999999</v>
      </c>
      <c r="E62" s="8">
        <v>143.2732</v>
      </c>
      <c r="F62" s="49">
        <v>10508.64</v>
      </c>
      <c r="G62" s="9">
        <v>7339.46</v>
      </c>
    </row>
    <row r="63" spans="1:7">
      <c r="A63" s="25" t="s">
        <v>187</v>
      </c>
      <c r="B63" s="1">
        <v>0</v>
      </c>
      <c r="C63" s="1">
        <v>0</v>
      </c>
      <c r="D63" s="54">
        <v>0</v>
      </c>
      <c r="E63" s="50">
        <v>4.2268999999999997</v>
      </c>
      <c r="F63" s="49">
        <v>340.76</v>
      </c>
      <c r="G63" s="49">
        <v>238.32</v>
      </c>
    </row>
    <row r="64" spans="1:7" s="4" customFormat="1">
      <c r="A64" s="24" t="s">
        <v>186</v>
      </c>
      <c r="B64" s="17">
        <f>SUM(B62:B63)</f>
        <v>161.62219999999999</v>
      </c>
      <c r="C64" s="19">
        <f>B64*110</f>
        <v>17778.441999999999</v>
      </c>
      <c r="D64" s="20">
        <f>C64*70/100</f>
        <v>12444.909399999999</v>
      </c>
      <c r="E64" s="17">
        <f>SUM(E62:E63)</f>
        <v>147.5001</v>
      </c>
      <c r="F64" s="19">
        <f>SUM(F62:F63)</f>
        <v>10849.4</v>
      </c>
      <c r="G64" s="19">
        <f>SUM(G62:G63)</f>
        <v>7577.78</v>
      </c>
    </row>
    <row r="65" spans="1:7" s="4" customFormat="1">
      <c r="A65" s="24"/>
      <c r="B65" s="32"/>
      <c r="C65" s="33"/>
      <c r="D65" s="34"/>
      <c r="E65" s="40"/>
      <c r="F65" s="33"/>
      <c r="G65" s="33"/>
    </row>
    <row r="66" spans="1:7">
      <c r="A66" s="25" t="s">
        <v>8</v>
      </c>
      <c r="B66" s="50">
        <v>443.80590000000001</v>
      </c>
      <c r="C66" s="49">
        <f>B66*140</f>
        <v>62132.826000000001</v>
      </c>
      <c r="D66" s="53">
        <f>C66*70/100</f>
        <v>43492.978200000005</v>
      </c>
      <c r="E66" s="50">
        <v>341.92270100000002</v>
      </c>
      <c r="F66" s="49">
        <v>34957.33</v>
      </c>
      <c r="G66" s="49">
        <v>24432.35</v>
      </c>
    </row>
    <row r="67" spans="1:7">
      <c r="A67" s="25" t="s">
        <v>138</v>
      </c>
      <c r="B67" s="50">
        <v>0</v>
      </c>
      <c r="C67" s="49">
        <v>0</v>
      </c>
      <c r="D67" s="53">
        <v>0</v>
      </c>
      <c r="E67" s="50">
        <v>28.098559000000002</v>
      </c>
      <c r="F67" s="49">
        <v>3093.12</v>
      </c>
      <c r="G67" s="49">
        <v>2160.59</v>
      </c>
    </row>
    <row r="68" spans="1:7">
      <c r="A68" s="25" t="s">
        <v>197</v>
      </c>
      <c r="B68" s="50">
        <v>0</v>
      </c>
      <c r="C68" s="49">
        <v>0</v>
      </c>
      <c r="D68" s="53">
        <v>0</v>
      </c>
      <c r="E68" s="50">
        <v>53.414639999999999</v>
      </c>
      <c r="F68" s="49">
        <v>5037.04</v>
      </c>
      <c r="G68" s="49">
        <v>3522.4</v>
      </c>
    </row>
    <row r="69" spans="1:7" s="4" customFormat="1">
      <c r="A69" s="24" t="s">
        <v>8</v>
      </c>
      <c r="B69" s="17">
        <f>B66</f>
        <v>443.80590000000001</v>
      </c>
      <c r="C69" s="19">
        <f>C66</f>
        <v>62132.826000000001</v>
      </c>
      <c r="D69" s="20">
        <f>D66</f>
        <v>43492.978200000005</v>
      </c>
      <c r="E69" s="17">
        <f>SUM(E66:E68)</f>
        <v>423.43590000000006</v>
      </c>
      <c r="F69" s="19">
        <f>SUM(F66:F68)</f>
        <v>43087.490000000005</v>
      </c>
      <c r="G69" s="19">
        <f>SUM(G66:G68)</f>
        <v>30115.34</v>
      </c>
    </row>
    <row r="70" spans="1:7" s="4" customFormat="1">
      <c r="A70" s="24"/>
      <c r="B70" s="32"/>
      <c r="C70" s="33"/>
      <c r="D70" s="34"/>
      <c r="E70" s="32"/>
      <c r="F70" s="33"/>
      <c r="G70" s="33"/>
    </row>
    <row r="71" spans="1:7" s="4" customFormat="1">
      <c r="A71" s="24" t="s">
        <v>9</v>
      </c>
      <c r="B71" s="17">
        <v>0.9708</v>
      </c>
      <c r="C71" s="19">
        <f>B71*110</f>
        <v>106.788</v>
      </c>
      <c r="D71" s="20">
        <f>C71*70/100</f>
        <v>74.751599999999996</v>
      </c>
      <c r="E71" s="17">
        <v>0.7651</v>
      </c>
      <c r="F71" s="19">
        <v>47.7</v>
      </c>
      <c r="G71" s="19">
        <v>33.04</v>
      </c>
    </row>
    <row r="72" spans="1:7" s="4" customFormat="1">
      <c r="A72" s="24"/>
      <c r="B72" s="32"/>
      <c r="C72" s="33"/>
      <c r="D72" s="34"/>
      <c r="E72" s="32"/>
      <c r="F72" s="33"/>
      <c r="G72" s="33"/>
    </row>
    <row r="73" spans="1:7">
      <c r="A73" s="25" t="s">
        <v>10</v>
      </c>
      <c r="B73" s="50">
        <v>188.7568</v>
      </c>
      <c r="C73" s="49">
        <f>B73*130</f>
        <v>24538.383999999998</v>
      </c>
      <c r="D73" s="53">
        <f>C73*70/100</f>
        <v>17176.8688</v>
      </c>
      <c r="E73" s="50">
        <v>164.96040199999999</v>
      </c>
      <c r="F73" s="49">
        <v>15422.87</v>
      </c>
      <c r="G73" s="49">
        <v>10769.2</v>
      </c>
    </row>
    <row r="74" spans="1:7">
      <c r="A74" s="25" t="s">
        <v>140</v>
      </c>
      <c r="B74" s="50">
        <v>0</v>
      </c>
      <c r="C74" s="49">
        <v>0</v>
      </c>
      <c r="D74" s="53">
        <v>0</v>
      </c>
      <c r="E74" s="50">
        <v>4.0535600000000001</v>
      </c>
      <c r="F74" s="49">
        <v>333.99</v>
      </c>
      <c r="G74" s="49">
        <v>232.67</v>
      </c>
    </row>
    <row r="75" spans="1:7">
      <c r="A75" s="25" t="s">
        <v>202</v>
      </c>
      <c r="B75" s="50">
        <v>0</v>
      </c>
      <c r="C75" s="49">
        <v>0</v>
      </c>
      <c r="D75" s="53">
        <v>0</v>
      </c>
      <c r="E75" s="50">
        <v>5.231338</v>
      </c>
      <c r="F75" s="49">
        <v>508.17</v>
      </c>
      <c r="G75" s="49">
        <v>355.71</v>
      </c>
    </row>
    <row r="76" spans="1:7" s="4" customFormat="1">
      <c r="A76" s="24" t="s">
        <v>260</v>
      </c>
      <c r="B76" s="17">
        <f>B73</f>
        <v>188.7568</v>
      </c>
      <c r="C76" s="19">
        <f>C73</f>
        <v>24538.383999999998</v>
      </c>
      <c r="D76" s="20">
        <f>D73</f>
        <v>17176.8688</v>
      </c>
      <c r="E76" s="17">
        <f>SUM(E73:E75)</f>
        <v>174.24529999999999</v>
      </c>
      <c r="F76" s="19">
        <f>SUM(F73:F75)</f>
        <v>16265.03</v>
      </c>
      <c r="G76" s="19">
        <f>SUM(G73:G75)</f>
        <v>11357.58</v>
      </c>
    </row>
    <row r="77" spans="1:7" s="4" customFormat="1">
      <c r="A77" s="24"/>
      <c r="B77" s="32"/>
      <c r="C77" s="33"/>
      <c r="D77" s="34"/>
      <c r="E77" s="32"/>
      <c r="F77" s="33"/>
      <c r="G77" s="33"/>
    </row>
    <row r="78" spans="1:7">
      <c r="A78" s="25" t="s">
        <v>12</v>
      </c>
      <c r="B78" s="50">
        <v>15.419</v>
      </c>
      <c r="C78" s="49">
        <f>B78*60</f>
        <v>925.14</v>
      </c>
      <c r="D78" s="53">
        <f>C78*70/100</f>
        <v>647.59799999999996</v>
      </c>
      <c r="E78" s="50">
        <v>10.162100000000001</v>
      </c>
      <c r="F78" s="49">
        <v>354.57</v>
      </c>
      <c r="G78" s="49">
        <v>248.18</v>
      </c>
    </row>
    <row r="79" spans="1:7">
      <c r="A79" s="25" t="s">
        <v>288</v>
      </c>
      <c r="B79" s="50">
        <v>0</v>
      </c>
      <c r="C79" s="49">
        <v>0</v>
      </c>
      <c r="D79" s="53">
        <v>0</v>
      </c>
      <c r="E79" s="50">
        <v>9.8100000000000007E-2</v>
      </c>
      <c r="F79" s="49">
        <v>4.5</v>
      </c>
      <c r="G79" s="49">
        <v>2.99</v>
      </c>
    </row>
    <row r="80" spans="1:7">
      <c r="A80" s="25" t="s">
        <v>318</v>
      </c>
      <c r="B80" s="50">
        <v>0</v>
      </c>
      <c r="C80" s="49">
        <v>0</v>
      </c>
      <c r="D80" s="53">
        <v>0</v>
      </c>
      <c r="E80" s="50">
        <v>4.5991999999999997</v>
      </c>
      <c r="F80" s="49">
        <v>207.13</v>
      </c>
      <c r="G80" s="49">
        <v>172.62</v>
      </c>
    </row>
    <row r="81" spans="1:7" s="4" customFormat="1">
      <c r="A81" s="24" t="s">
        <v>12</v>
      </c>
      <c r="B81" s="17">
        <f>B78</f>
        <v>15.419</v>
      </c>
      <c r="C81" s="19">
        <f>C78</f>
        <v>925.14</v>
      </c>
      <c r="D81" s="20">
        <f>D78</f>
        <v>647.59799999999996</v>
      </c>
      <c r="E81" s="17">
        <f>SUM(E78:E80)</f>
        <v>14.859400000000001</v>
      </c>
      <c r="F81" s="19">
        <f>SUM(F78:F80)</f>
        <v>566.20000000000005</v>
      </c>
      <c r="G81" s="19">
        <f>SUM(G78:G80)</f>
        <v>423.79</v>
      </c>
    </row>
    <row r="82" spans="1:7" s="4" customFormat="1">
      <c r="A82" s="24"/>
      <c r="B82" s="32"/>
      <c r="C82" s="33"/>
      <c r="D82" s="34"/>
      <c r="E82" s="32"/>
      <c r="F82" s="33"/>
      <c r="G82" s="33"/>
    </row>
    <row r="83" spans="1:7" s="4" customFormat="1">
      <c r="A83" s="24" t="s">
        <v>126</v>
      </c>
      <c r="B83" s="17">
        <v>223.91980000000001</v>
      </c>
      <c r="C83" s="19">
        <f>B83*140</f>
        <v>31348.772000000001</v>
      </c>
      <c r="D83" s="20">
        <f>C83*70/100</f>
        <v>21944.1404</v>
      </c>
      <c r="E83" s="17">
        <v>196.78630000000001</v>
      </c>
      <c r="F83" s="19">
        <v>23741.71</v>
      </c>
      <c r="G83" s="19">
        <v>16607.189999999999</v>
      </c>
    </row>
    <row r="84" spans="1:7" s="4" customFormat="1">
      <c r="A84" s="24"/>
      <c r="B84" s="32"/>
      <c r="C84" s="33"/>
      <c r="D84" s="34"/>
      <c r="E84" s="32"/>
      <c r="F84" s="33"/>
      <c r="G84" s="33"/>
    </row>
    <row r="85" spans="1:7" s="4" customFormat="1">
      <c r="A85" s="24" t="s">
        <v>18</v>
      </c>
      <c r="B85" s="17">
        <v>18.078900000000001</v>
      </c>
      <c r="C85" s="19">
        <f>B85*140</f>
        <v>2531.0460000000003</v>
      </c>
      <c r="D85" s="20">
        <f>C85*70/100</f>
        <v>1771.7322000000004</v>
      </c>
      <c r="E85" s="17">
        <v>16.6066</v>
      </c>
      <c r="F85" s="19">
        <v>2089.2800000000002</v>
      </c>
      <c r="G85" s="19">
        <v>1461.75</v>
      </c>
    </row>
    <row r="86" spans="1:7" s="4" customFormat="1">
      <c r="A86" s="24"/>
      <c r="B86" s="32"/>
      <c r="C86" s="33"/>
      <c r="D86" s="34"/>
      <c r="E86" s="32"/>
      <c r="F86" s="33"/>
      <c r="G86" s="33"/>
    </row>
    <row r="87" spans="1:7" s="4" customFormat="1">
      <c r="A87" s="24" t="s">
        <v>261</v>
      </c>
      <c r="B87" s="17">
        <v>28.8261</v>
      </c>
      <c r="C87" s="19">
        <f>B87*125</f>
        <v>3603.2624999999998</v>
      </c>
      <c r="D87" s="20">
        <f>C87*70/100</f>
        <v>2522.2837500000001</v>
      </c>
      <c r="E87" s="17">
        <v>27.160799999999998</v>
      </c>
      <c r="F87" s="19">
        <v>2447.64</v>
      </c>
      <c r="G87" s="19">
        <v>1710.17</v>
      </c>
    </row>
    <row r="88" spans="1:7" s="4" customFormat="1">
      <c r="A88" s="24"/>
      <c r="B88" s="32"/>
      <c r="C88" s="33"/>
      <c r="D88" s="34"/>
      <c r="E88" s="32"/>
      <c r="F88" s="33"/>
      <c r="G88" s="33"/>
    </row>
    <row r="89" spans="1:7" s="4" customFormat="1">
      <c r="A89" s="24" t="s">
        <v>262</v>
      </c>
      <c r="B89" s="17">
        <v>0.12770000000000001</v>
      </c>
      <c r="C89" s="19">
        <f>B89*125</f>
        <v>15.9625</v>
      </c>
      <c r="D89" s="20">
        <f>C89*70/100</f>
        <v>11.17375</v>
      </c>
      <c r="E89" s="17">
        <v>3.2599999999999997E-2</v>
      </c>
      <c r="F89" s="17">
        <v>4</v>
      </c>
      <c r="G89" s="19">
        <v>2.75</v>
      </c>
    </row>
    <row r="90" spans="1:7" s="4" customFormat="1">
      <c r="A90" s="24"/>
      <c r="B90" s="32"/>
      <c r="C90" s="33"/>
      <c r="D90" s="34"/>
      <c r="E90" s="32"/>
      <c r="F90" s="32"/>
      <c r="G90" s="32"/>
    </row>
    <row r="91" spans="1:7" s="4" customFormat="1">
      <c r="A91" s="24" t="s">
        <v>21</v>
      </c>
      <c r="B91" s="17">
        <v>0</v>
      </c>
      <c r="C91" s="19">
        <v>0</v>
      </c>
      <c r="D91" s="20">
        <f>C91*70/100</f>
        <v>0</v>
      </c>
      <c r="E91" s="17">
        <v>0.23150000000000001</v>
      </c>
      <c r="F91" s="19">
        <v>28.56</v>
      </c>
      <c r="G91" s="19">
        <v>19.73</v>
      </c>
    </row>
    <row r="92" spans="1:7" s="4" customFormat="1">
      <c r="A92" s="24"/>
      <c r="B92" s="32"/>
      <c r="C92" s="33"/>
      <c r="D92" s="34"/>
      <c r="E92" s="32"/>
      <c r="F92" s="33"/>
      <c r="G92" s="33"/>
    </row>
    <row r="93" spans="1:7" s="4" customFormat="1">
      <c r="A93" s="24" t="s">
        <v>22</v>
      </c>
      <c r="B93" s="17">
        <v>0.1331</v>
      </c>
      <c r="C93" s="19">
        <f>B93*125</f>
        <v>16.637499999999999</v>
      </c>
      <c r="D93" s="20">
        <f>C93*70/100</f>
        <v>11.64625</v>
      </c>
      <c r="E93" s="17">
        <v>0.1331</v>
      </c>
      <c r="F93" s="19">
        <v>9.89</v>
      </c>
      <c r="G93" s="19">
        <v>6.91</v>
      </c>
    </row>
    <row r="94" spans="1:7" s="4" customFormat="1">
      <c r="A94" s="24"/>
      <c r="B94" s="32"/>
      <c r="C94" s="33"/>
      <c r="D94" s="34"/>
      <c r="E94" s="32"/>
      <c r="F94" s="33"/>
      <c r="G94" s="33"/>
    </row>
    <row r="95" spans="1:7" s="4" customFormat="1">
      <c r="A95" s="24" t="s">
        <v>80</v>
      </c>
      <c r="B95" s="17">
        <v>0.22900000000000001</v>
      </c>
      <c r="C95" s="19">
        <f>B95*125</f>
        <v>28.625</v>
      </c>
      <c r="D95" s="20">
        <f>C95*70/100</f>
        <v>20.037500000000001</v>
      </c>
      <c r="E95" s="17">
        <v>0.22900000000000001</v>
      </c>
      <c r="F95" s="19">
        <v>15.48</v>
      </c>
      <c r="G95" s="19">
        <v>10.84</v>
      </c>
    </row>
    <row r="96" spans="1:7" s="4" customFormat="1">
      <c r="A96" s="24"/>
      <c r="B96" s="32"/>
      <c r="C96" s="33"/>
      <c r="D96" s="34"/>
      <c r="E96" s="32"/>
      <c r="F96" s="33"/>
      <c r="G96" s="33"/>
    </row>
    <row r="97" spans="1:7" s="4" customFormat="1">
      <c r="A97" s="24" t="s">
        <v>23</v>
      </c>
      <c r="B97" s="17">
        <v>71.129599999999996</v>
      </c>
      <c r="C97" s="19">
        <f>B97*125</f>
        <v>8891.1999999999989</v>
      </c>
      <c r="D97" s="20">
        <f>C97*70/100</f>
        <v>6223.8399999999992</v>
      </c>
      <c r="E97" s="17">
        <v>67.755499999999998</v>
      </c>
      <c r="F97" s="19">
        <v>4755.88</v>
      </c>
      <c r="G97" s="19">
        <v>3304.1</v>
      </c>
    </row>
    <row r="98" spans="1:7" s="4" customFormat="1">
      <c r="A98" s="24"/>
      <c r="B98" s="32"/>
      <c r="C98" s="33"/>
      <c r="D98" s="34"/>
      <c r="E98" s="32"/>
      <c r="F98" s="33"/>
      <c r="G98" s="33"/>
    </row>
    <row r="99" spans="1:7" s="4" customFormat="1">
      <c r="A99" s="24" t="s">
        <v>20</v>
      </c>
      <c r="B99" s="17">
        <v>76.617400000000004</v>
      </c>
      <c r="C99" s="19">
        <f>B99*125</f>
        <v>9577.1750000000011</v>
      </c>
      <c r="D99" s="20">
        <f>C99*70/100</f>
        <v>6704.0225000000009</v>
      </c>
      <c r="E99" s="17">
        <v>73.592299999999994</v>
      </c>
      <c r="F99" s="19">
        <v>6676.51</v>
      </c>
      <c r="G99" s="19">
        <v>4661.13</v>
      </c>
    </row>
    <row r="100" spans="1:7" s="4" customFormat="1">
      <c r="A100" s="24"/>
      <c r="B100" s="32"/>
      <c r="C100" s="33"/>
      <c r="D100" s="34"/>
      <c r="E100" s="32"/>
      <c r="F100" s="33"/>
      <c r="G100" s="33"/>
    </row>
    <row r="101" spans="1:7">
      <c r="A101" s="25" t="s">
        <v>28</v>
      </c>
      <c r="B101" s="50">
        <v>58.658299999999997</v>
      </c>
      <c r="C101" s="49">
        <f>B101*100</f>
        <v>5865.83</v>
      </c>
      <c r="D101" s="53">
        <f>C101*70/100</f>
        <v>4106.0810000000001</v>
      </c>
      <c r="E101" s="50">
        <v>53.947318000000003</v>
      </c>
      <c r="F101" s="49">
        <v>4118.26</v>
      </c>
      <c r="G101" s="49">
        <v>2876.04</v>
      </c>
    </row>
    <row r="102" spans="1:7">
      <c r="A102" s="25" t="s">
        <v>156</v>
      </c>
      <c r="B102" s="50">
        <v>0</v>
      </c>
      <c r="C102" s="49">
        <v>0</v>
      </c>
      <c r="D102" s="53">
        <v>0</v>
      </c>
      <c r="E102" s="50">
        <v>1.3535999999999999</v>
      </c>
      <c r="F102" s="49">
        <v>134.94</v>
      </c>
      <c r="G102" s="49">
        <v>94.46</v>
      </c>
    </row>
    <row r="103" spans="1:7">
      <c r="A103" s="25" t="s">
        <v>210</v>
      </c>
      <c r="B103" s="50">
        <v>0</v>
      </c>
      <c r="C103" s="49">
        <v>0</v>
      </c>
      <c r="D103" s="53">
        <v>0</v>
      </c>
      <c r="E103" s="50">
        <v>0.28218199999999999</v>
      </c>
      <c r="F103" s="49">
        <v>11</v>
      </c>
      <c r="G103" s="49">
        <v>4.4000000000000004</v>
      </c>
    </row>
    <row r="104" spans="1:7" s="4" customFormat="1">
      <c r="A104" s="24" t="s">
        <v>28</v>
      </c>
      <c r="B104" s="17">
        <f>B101</f>
        <v>58.658299999999997</v>
      </c>
      <c r="C104" s="19">
        <f>C101</f>
        <v>5865.83</v>
      </c>
      <c r="D104" s="20">
        <f>D101</f>
        <v>4106.0810000000001</v>
      </c>
      <c r="E104" s="17">
        <f>SUM(E101:E103)</f>
        <v>55.583100000000002</v>
      </c>
      <c r="F104" s="19">
        <f>SUM(F101:F103)</f>
        <v>4264.2</v>
      </c>
      <c r="G104" s="19">
        <f>SUM(G101:G103)</f>
        <v>2974.9</v>
      </c>
    </row>
    <row r="105" spans="1:7" s="4" customFormat="1">
      <c r="A105" s="24"/>
      <c r="B105" s="32"/>
      <c r="C105" s="33"/>
      <c r="D105" s="34"/>
      <c r="E105" s="32"/>
      <c r="F105" s="33"/>
      <c r="G105" s="33"/>
    </row>
    <row r="106" spans="1:7">
      <c r="A106" s="25" t="s">
        <v>146</v>
      </c>
      <c r="B106" s="50">
        <v>65.115300000000005</v>
      </c>
      <c r="C106" s="49">
        <f>B106*110</f>
        <v>7162.6830000000009</v>
      </c>
      <c r="D106" s="53">
        <f>C106*70/100</f>
        <v>5013.8781000000008</v>
      </c>
      <c r="E106" s="50">
        <v>53.654193999999997</v>
      </c>
      <c r="F106" s="49">
        <v>4655.55</v>
      </c>
      <c r="G106" s="49">
        <v>3252.06</v>
      </c>
    </row>
    <row r="107" spans="1:7">
      <c r="A107" s="25" t="s">
        <v>145</v>
      </c>
      <c r="B107" s="50">
        <v>0</v>
      </c>
      <c r="C107" s="49">
        <v>0</v>
      </c>
      <c r="D107" s="53">
        <v>0</v>
      </c>
      <c r="E107" s="50">
        <v>2.7622</v>
      </c>
      <c r="F107" s="49">
        <v>266.36</v>
      </c>
      <c r="G107" s="49">
        <v>186.45</v>
      </c>
    </row>
    <row r="108" spans="1:7">
      <c r="A108" s="25" t="s">
        <v>203</v>
      </c>
      <c r="B108" s="50">
        <v>0</v>
      </c>
      <c r="C108" s="49">
        <v>0</v>
      </c>
      <c r="D108" s="53">
        <v>0</v>
      </c>
      <c r="E108" s="50">
        <v>0.367506</v>
      </c>
      <c r="F108" s="49">
        <v>28.5</v>
      </c>
      <c r="G108" s="49">
        <v>11.4</v>
      </c>
    </row>
    <row r="109" spans="1:7" s="4" customFormat="1">
      <c r="A109" s="24" t="s">
        <v>146</v>
      </c>
      <c r="B109" s="17">
        <f>B106</f>
        <v>65.115300000000005</v>
      </c>
      <c r="C109" s="19">
        <f>C106</f>
        <v>7162.6830000000009</v>
      </c>
      <c r="D109" s="20">
        <f>D106</f>
        <v>5013.8781000000008</v>
      </c>
      <c r="E109" s="17">
        <f>SUM(E106:E108)</f>
        <v>56.783899999999996</v>
      </c>
      <c r="F109" s="19">
        <f>SUM(F106:F108)</f>
        <v>4950.41</v>
      </c>
      <c r="G109" s="19">
        <f>SUM(G106:G108)</f>
        <v>3449.91</v>
      </c>
    </row>
    <row r="110" spans="1:7" s="4" customFormat="1">
      <c r="A110" s="24"/>
      <c r="B110" s="32"/>
      <c r="C110" s="33"/>
      <c r="D110" s="34"/>
      <c r="E110" s="32"/>
      <c r="F110" s="33"/>
      <c r="G110" s="33"/>
    </row>
    <row r="111" spans="1:7" s="4" customFormat="1">
      <c r="A111" s="24" t="s">
        <v>24</v>
      </c>
      <c r="B111" s="17">
        <v>9.9022000000000006</v>
      </c>
      <c r="C111" s="19">
        <f>B111*125</f>
        <v>1237.7750000000001</v>
      </c>
      <c r="D111" s="20">
        <f>C111*70/100</f>
        <v>866.4425</v>
      </c>
      <c r="E111" s="17">
        <v>2.6288</v>
      </c>
      <c r="F111" s="19">
        <v>203.72</v>
      </c>
      <c r="G111" s="19">
        <v>142.19</v>
      </c>
    </row>
    <row r="112" spans="1:7" s="4" customFormat="1">
      <c r="A112" s="24"/>
      <c r="B112" s="32"/>
      <c r="C112" s="33"/>
      <c r="D112" s="34"/>
      <c r="E112" s="32"/>
      <c r="F112" s="33"/>
      <c r="G112" s="33"/>
    </row>
    <row r="113" spans="1:7">
      <c r="A113" s="25" t="s">
        <v>25</v>
      </c>
      <c r="B113" s="50">
        <v>74.024500000000003</v>
      </c>
      <c r="C113" s="49">
        <f>B113*130</f>
        <v>9623.1850000000013</v>
      </c>
      <c r="D113" s="53">
        <f>C113*70/100</f>
        <v>6736.2295000000004</v>
      </c>
      <c r="E113" s="50">
        <v>63.805100000000003</v>
      </c>
      <c r="F113" s="49">
        <v>6799.28</v>
      </c>
      <c r="G113" s="49">
        <v>4755.53</v>
      </c>
    </row>
    <row r="114" spans="1:7">
      <c r="A114" s="25" t="s">
        <v>147</v>
      </c>
      <c r="B114" s="50">
        <v>0</v>
      </c>
      <c r="C114" s="49">
        <v>0</v>
      </c>
      <c r="D114" s="53">
        <v>0</v>
      </c>
      <c r="E114" s="50">
        <v>0.67159999999999997</v>
      </c>
      <c r="F114" s="49">
        <v>81.900000000000006</v>
      </c>
      <c r="G114" s="49">
        <v>57.33</v>
      </c>
    </row>
    <row r="115" spans="1:7" s="4" customFormat="1">
      <c r="A115" s="24" t="s">
        <v>25</v>
      </c>
      <c r="B115" s="17">
        <f t="shared" ref="B115:G115" si="4">SUM(B113:B114)</f>
        <v>74.024500000000003</v>
      </c>
      <c r="C115" s="19">
        <f t="shared" si="4"/>
        <v>9623.1850000000013</v>
      </c>
      <c r="D115" s="20">
        <f t="shared" si="4"/>
        <v>6736.2295000000004</v>
      </c>
      <c r="E115" s="17">
        <f t="shared" si="4"/>
        <v>64.476700000000008</v>
      </c>
      <c r="F115" s="19">
        <f t="shared" si="4"/>
        <v>6881.1799999999994</v>
      </c>
      <c r="G115" s="19">
        <f t="shared" si="4"/>
        <v>4812.8599999999997</v>
      </c>
    </row>
    <row r="116" spans="1:7" s="4" customFormat="1">
      <c r="A116" s="24"/>
      <c r="B116" s="32"/>
      <c r="C116" s="33"/>
      <c r="D116" s="34"/>
      <c r="E116" s="32"/>
      <c r="F116" s="33"/>
      <c r="G116" s="33"/>
    </row>
    <row r="117" spans="1:7">
      <c r="A117" s="25" t="s">
        <v>27</v>
      </c>
      <c r="B117" s="50">
        <v>15.919</v>
      </c>
      <c r="C117" s="49">
        <f>B117*100</f>
        <v>1591.9</v>
      </c>
      <c r="D117" s="53">
        <f>C117*70/100</f>
        <v>1114.33</v>
      </c>
      <c r="E117" s="50">
        <v>14.0487</v>
      </c>
      <c r="F117" s="49">
        <v>918.49</v>
      </c>
      <c r="G117" s="49">
        <v>637.19000000000005</v>
      </c>
    </row>
    <row r="118" spans="1:7">
      <c r="A118" s="25" t="s">
        <v>152</v>
      </c>
      <c r="B118" s="50">
        <v>0</v>
      </c>
      <c r="C118" s="49">
        <v>0</v>
      </c>
      <c r="D118" s="53">
        <v>0</v>
      </c>
      <c r="E118" s="50">
        <v>1.4173</v>
      </c>
      <c r="F118" s="49">
        <v>141.72999999999999</v>
      </c>
      <c r="G118" s="49">
        <v>99.21</v>
      </c>
    </row>
    <row r="119" spans="1:7" s="4" customFormat="1">
      <c r="A119" s="24" t="s">
        <v>27</v>
      </c>
      <c r="B119" s="17">
        <f t="shared" ref="B119:G119" si="5">SUM(B117:B118)</f>
        <v>15.919</v>
      </c>
      <c r="C119" s="19">
        <f t="shared" si="5"/>
        <v>1591.9</v>
      </c>
      <c r="D119" s="20">
        <f t="shared" si="5"/>
        <v>1114.33</v>
      </c>
      <c r="E119" s="17">
        <f t="shared" si="5"/>
        <v>15.466000000000001</v>
      </c>
      <c r="F119" s="19">
        <f t="shared" si="5"/>
        <v>1060.22</v>
      </c>
      <c r="G119" s="19">
        <f t="shared" si="5"/>
        <v>736.40000000000009</v>
      </c>
    </row>
    <row r="120" spans="1:7" s="4" customFormat="1">
      <c r="A120" s="24"/>
      <c r="B120" s="32"/>
      <c r="C120" s="33"/>
      <c r="D120" s="34"/>
      <c r="E120" s="32"/>
      <c r="F120" s="33"/>
      <c r="G120" s="33"/>
    </row>
    <row r="121" spans="1:7">
      <c r="A121" s="25" t="s">
        <v>26</v>
      </c>
      <c r="B121" s="50">
        <v>13.2874</v>
      </c>
      <c r="C121" s="49">
        <f>B121*100</f>
        <v>1328.74</v>
      </c>
      <c r="D121" s="53">
        <f>C121*70/100</f>
        <v>930.11800000000005</v>
      </c>
      <c r="E121" s="50">
        <v>11.603</v>
      </c>
      <c r="F121" s="49">
        <v>990.28</v>
      </c>
      <c r="G121" s="49">
        <v>692.27</v>
      </c>
    </row>
    <row r="122" spans="1:7">
      <c r="A122" s="25" t="s">
        <v>150</v>
      </c>
      <c r="B122" s="50">
        <v>0</v>
      </c>
      <c r="C122" s="49">
        <v>0</v>
      </c>
      <c r="D122" s="53">
        <v>0</v>
      </c>
      <c r="E122" s="50">
        <v>1.0303</v>
      </c>
      <c r="F122" s="49">
        <v>103.01</v>
      </c>
      <c r="G122" s="49">
        <v>72.11</v>
      </c>
    </row>
    <row r="123" spans="1:7" s="4" customFormat="1">
      <c r="A123" s="24" t="s">
        <v>26</v>
      </c>
      <c r="B123" s="17">
        <f t="shared" ref="B123:G123" si="6">SUM(B121:B122)</f>
        <v>13.2874</v>
      </c>
      <c r="C123" s="19">
        <f t="shared" si="6"/>
        <v>1328.74</v>
      </c>
      <c r="D123" s="20">
        <f t="shared" si="6"/>
        <v>930.11800000000005</v>
      </c>
      <c r="E123" s="17">
        <f t="shared" si="6"/>
        <v>12.6333</v>
      </c>
      <c r="F123" s="19">
        <f t="shared" si="6"/>
        <v>1093.29</v>
      </c>
      <c r="G123" s="19">
        <f t="shared" si="6"/>
        <v>764.38</v>
      </c>
    </row>
    <row r="124" spans="1:7" s="4" customFormat="1">
      <c r="A124" s="24"/>
      <c r="B124" s="17"/>
      <c r="C124" s="19"/>
      <c r="D124" s="20"/>
      <c r="E124" s="32"/>
      <c r="F124" s="33"/>
      <c r="G124" s="33"/>
    </row>
    <row r="125" spans="1:7">
      <c r="A125" s="25" t="s">
        <v>81</v>
      </c>
      <c r="B125" s="50">
        <v>65.603099999999998</v>
      </c>
      <c r="C125" s="49">
        <f>B125*125</f>
        <v>8200.3874999999989</v>
      </c>
      <c r="D125" s="53">
        <f>C125*70/100</f>
        <v>5740.2712499999989</v>
      </c>
      <c r="E125" s="50">
        <v>57.024099999999997</v>
      </c>
      <c r="F125" s="49">
        <v>5158.07</v>
      </c>
      <c r="G125" s="49">
        <v>3602.7</v>
      </c>
    </row>
    <row r="126" spans="1:7">
      <c r="A126" s="25" t="s">
        <v>154</v>
      </c>
      <c r="B126" s="50">
        <v>0</v>
      </c>
      <c r="C126" s="49">
        <v>0</v>
      </c>
      <c r="D126" s="53">
        <v>0</v>
      </c>
      <c r="E126" s="50">
        <v>2.0348000000000002</v>
      </c>
      <c r="F126" s="49">
        <v>198.73</v>
      </c>
      <c r="G126" s="49">
        <v>139.11000000000001</v>
      </c>
    </row>
    <row r="127" spans="1:7" s="4" customFormat="1">
      <c r="A127" s="24" t="s">
        <v>81</v>
      </c>
      <c r="B127" s="17">
        <f t="shared" ref="B127:G127" si="7">SUM(B125:B126)</f>
        <v>65.603099999999998</v>
      </c>
      <c r="C127" s="19">
        <f t="shared" si="7"/>
        <v>8200.3874999999989</v>
      </c>
      <c r="D127" s="20">
        <f t="shared" si="7"/>
        <v>5740.2712499999989</v>
      </c>
      <c r="E127" s="17">
        <f t="shared" si="7"/>
        <v>59.058899999999994</v>
      </c>
      <c r="F127" s="19">
        <f t="shared" si="7"/>
        <v>5356.7999999999993</v>
      </c>
      <c r="G127" s="19">
        <f t="shared" si="7"/>
        <v>3741.81</v>
      </c>
    </row>
    <row r="128" spans="1:7" s="4" customFormat="1">
      <c r="A128" s="24"/>
      <c r="B128" s="32"/>
      <c r="C128" s="33"/>
      <c r="D128" s="34"/>
      <c r="E128" s="32"/>
      <c r="F128" s="33"/>
      <c r="G128" s="33"/>
    </row>
    <row r="129" spans="1:7">
      <c r="A129" s="25" t="s">
        <v>29</v>
      </c>
      <c r="B129" s="50">
        <v>26.246200000000002</v>
      </c>
      <c r="C129" s="49">
        <f>B129*120</f>
        <v>3149.5440000000003</v>
      </c>
      <c r="D129" s="53">
        <f>C129*70/100</f>
        <v>2204.6808000000001</v>
      </c>
      <c r="E129" s="50">
        <v>24.9129</v>
      </c>
      <c r="F129" s="49">
        <v>2308.19</v>
      </c>
      <c r="G129" s="49">
        <v>1602.27</v>
      </c>
    </row>
    <row r="130" spans="1:7">
      <c r="A130" s="25" t="s">
        <v>158</v>
      </c>
      <c r="B130" s="50">
        <v>0</v>
      </c>
      <c r="C130" s="49">
        <v>0</v>
      </c>
      <c r="D130" s="53">
        <v>0</v>
      </c>
      <c r="E130" s="50">
        <v>0.56340000000000001</v>
      </c>
      <c r="F130" s="49">
        <v>49.32</v>
      </c>
      <c r="G130" s="49">
        <v>34.520000000000003</v>
      </c>
    </row>
    <row r="131" spans="1:7" s="4" customFormat="1">
      <c r="A131" s="24" t="s">
        <v>29</v>
      </c>
      <c r="B131" s="17">
        <f t="shared" ref="B131:G131" si="8">SUM(B129:B130)</f>
        <v>26.246200000000002</v>
      </c>
      <c r="C131" s="19">
        <f t="shared" si="8"/>
        <v>3149.5440000000003</v>
      </c>
      <c r="D131" s="20">
        <f t="shared" si="8"/>
        <v>2204.6808000000001</v>
      </c>
      <c r="E131" s="17">
        <f t="shared" si="8"/>
        <v>25.476300000000002</v>
      </c>
      <c r="F131" s="19">
        <f t="shared" si="8"/>
        <v>2357.5100000000002</v>
      </c>
      <c r="G131" s="19">
        <f t="shared" si="8"/>
        <v>1636.79</v>
      </c>
    </row>
    <row r="132" spans="1:7" s="4" customFormat="1">
      <c r="A132" s="24"/>
      <c r="B132" s="17"/>
      <c r="C132" s="19"/>
      <c r="D132" s="20"/>
      <c r="E132" s="32"/>
      <c r="F132" s="33"/>
      <c r="G132" s="33"/>
    </row>
    <row r="133" spans="1:7" s="4" customFormat="1">
      <c r="A133" s="24" t="s">
        <v>30</v>
      </c>
      <c r="B133" s="17">
        <v>1.1591</v>
      </c>
      <c r="C133" s="19">
        <f>B133*110</f>
        <v>127.501</v>
      </c>
      <c r="D133" s="20">
        <f>C133*70/100</f>
        <v>89.250699999999995</v>
      </c>
      <c r="E133" s="17">
        <v>1.1591009999999999</v>
      </c>
      <c r="F133" s="19">
        <v>64</v>
      </c>
      <c r="G133" s="19">
        <v>41.23</v>
      </c>
    </row>
    <row r="134" spans="1:7" s="4" customFormat="1">
      <c r="A134" s="24"/>
      <c r="B134" s="32"/>
      <c r="C134" s="33"/>
      <c r="D134" s="34"/>
      <c r="E134" s="32"/>
      <c r="F134" s="33"/>
      <c r="G134" s="33"/>
    </row>
    <row r="135" spans="1:7" s="4" customFormat="1">
      <c r="A135" s="24" t="s">
        <v>39</v>
      </c>
      <c r="B135" s="17">
        <v>1.3727</v>
      </c>
      <c r="C135" s="19">
        <f>B135*90</f>
        <v>123.54300000000001</v>
      </c>
      <c r="D135" s="20">
        <f>C135*70/100</f>
        <v>86.480100000000007</v>
      </c>
      <c r="E135" s="17">
        <v>1.3284</v>
      </c>
      <c r="F135" s="19">
        <v>66.89</v>
      </c>
      <c r="G135" s="19">
        <v>42.93</v>
      </c>
    </row>
    <row r="136" spans="1:7" s="4" customFormat="1">
      <c r="A136" s="24"/>
      <c r="B136" s="32"/>
      <c r="C136" s="33"/>
      <c r="D136" s="34"/>
      <c r="E136" s="32"/>
      <c r="F136" s="33"/>
      <c r="G136" s="33"/>
    </row>
    <row r="137" spans="1:7" s="4" customFormat="1">
      <c r="A137" s="24" t="s">
        <v>31</v>
      </c>
      <c r="B137" s="17">
        <v>0.9879</v>
      </c>
      <c r="C137" s="19">
        <f>B137*110</f>
        <v>108.669</v>
      </c>
      <c r="D137" s="20">
        <f>C137*70/100</f>
        <v>76.068299999999994</v>
      </c>
      <c r="E137" s="17">
        <v>0.7208</v>
      </c>
      <c r="F137" s="19">
        <v>67.63</v>
      </c>
      <c r="G137" s="19">
        <v>47.28</v>
      </c>
    </row>
    <row r="138" spans="1:7" s="4" customFormat="1">
      <c r="A138" s="24"/>
      <c r="B138" s="32"/>
      <c r="C138" s="33"/>
      <c r="D138" s="34"/>
      <c r="E138" s="32"/>
      <c r="F138" s="33"/>
      <c r="G138" s="33"/>
    </row>
    <row r="139" spans="1:7" s="4" customFormat="1">
      <c r="A139" s="18" t="s">
        <v>32</v>
      </c>
      <c r="B139" s="17">
        <v>1.5094000000000001</v>
      </c>
      <c r="C139" s="19">
        <f>B139*120</f>
        <v>181.12800000000001</v>
      </c>
      <c r="D139" s="20">
        <f>C139*70/100</f>
        <v>126.78960000000001</v>
      </c>
      <c r="E139" s="17">
        <v>0.9254</v>
      </c>
      <c r="F139" s="19">
        <v>98.9</v>
      </c>
      <c r="G139" s="19">
        <v>66.989999999999995</v>
      </c>
    </row>
    <row r="140" spans="1:7" s="4" customFormat="1">
      <c r="A140" s="24"/>
      <c r="B140" s="32"/>
      <c r="C140" s="33"/>
      <c r="D140" s="34"/>
      <c r="E140" s="32"/>
      <c r="F140" s="33"/>
      <c r="G140" s="33"/>
    </row>
    <row r="141" spans="1:7" s="4" customFormat="1">
      <c r="A141" s="24" t="s">
        <v>36</v>
      </c>
      <c r="B141" s="17">
        <v>9.8416999999999994</v>
      </c>
      <c r="C141" s="19">
        <f>B141*100</f>
        <v>984.17</v>
      </c>
      <c r="D141" s="20">
        <f>C141*70/100</f>
        <v>688.91899999999998</v>
      </c>
      <c r="E141" s="17">
        <v>8.6691000000000003</v>
      </c>
      <c r="F141" s="19">
        <v>700.96</v>
      </c>
      <c r="G141" s="19">
        <v>477.57</v>
      </c>
    </row>
    <row r="142" spans="1:7" s="4" customFormat="1">
      <c r="A142" s="24"/>
      <c r="B142" s="32"/>
      <c r="C142" s="33"/>
      <c r="D142" s="34"/>
      <c r="E142" s="32"/>
      <c r="F142" s="33"/>
      <c r="G142" s="33"/>
    </row>
    <row r="143" spans="1:7" s="4" customFormat="1">
      <c r="A143" s="24" t="s">
        <v>34</v>
      </c>
      <c r="B143" s="17">
        <v>0.65849999999999997</v>
      </c>
      <c r="C143" s="19">
        <f>B143*100</f>
        <v>65.849999999999994</v>
      </c>
      <c r="D143" s="20">
        <f>C143*70/100</f>
        <v>46.094999999999999</v>
      </c>
      <c r="E143" s="17">
        <v>0.43869999999999998</v>
      </c>
      <c r="F143" s="19">
        <v>37.65</v>
      </c>
      <c r="G143" s="19">
        <v>26.2</v>
      </c>
    </row>
    <row r="144" spans="1:7" s="4" customFormat="1">
      <c r="A144" s="24"/>
      <c r="B144" s="32"/>
      <c r="C144" s="33"/>
      <c r="D144" s="34"/>
      <c r="E144" s="32"/>
      <c r="F144" s="33"/>
      <c r="G144" s="33"/>
    </row>
    <row r="145" spans="1:7" s="4" customFormat="1">
      <c r="A145" s="24" t="s">
        <v>37</v>
      </c>
      <c r="B145" s="17">
        <v>1.1413</v>
      </c>
      <c r="C145" s="19">
        <f>B145*100</f>
        <v>114.13</v>
      </c>
      <c r="D145" s="20">
        <f>C145*70/100</f>
        <v>79.890999999999991</v>
      </c>
      <c r="E145" s="17">
        <v>1.1413</v>
      </c>
      <c r="F145" s="19">
        <v>112.12</v>
      </c>
      <c r="G145" s="19">
        <v>77</v>
      </c>
    </row>
    <row r="146" spans="1:7" s="4" customFormat="1">
      <c r="A146" s="24"/>
      <c r="B146" s="32"/>
      <c r="C146" s="33"/>
      <c r="D146" s="34"/>
      <c r="E146" s="32"/>
      <c r="F146" s="33"/>
      <c r="G146" s="33"/>
    </row>
    <row r="147" spans="1:7" s="4" customFormat="1">
      <c r="A147" s="24" t="s">
        <v>33</v>
      </c>
      <c r="B147" s="17">
        <v>6.5266000000000002</v>
      </c>
      <c r="C147" s="19">
        <f>B147*110</f>
        <v>717.92600000000004</v>
      </c>
      <c r="D147" s="20">
        <f>C147*70/100</f>
        <v>502.54820000000001</v>
      </c>
      <c r="E147" s="17">
        <v>5.2843</v>
      </c>
      <c r="F147" s="19">
        <v>421.66</v>
      </c>
      <c r="G147" s="19">
        <v>291.06</v>
      </c>
    </row>
    <row r="148" spans="1:7" s="4" customFormat="1">
      <c r="A148" s="24"/>
      <c r="B148" s="32"/>
      <c r="C148" s="33"/>
      <c r="D148" s="34"/>
      <c r="E148" s="32"/>
      <c r="F148" s="33"/>
      <c r="G148" s="33"/>
    </row>
    <row r="149" spans="1:7" s="4" customFormat="1">
      <c r="A149" s="24" t="s">
        <v>35</v>
      </c>
      <c r="B149" s="17">
        <v>13.238200000000001</v>
      </c>
      <c r="C149" s="19">
        <f>B149*80</f>
        <v>1059.056</v>
      </c>
      <c r="D149" s="20">
        <f>C149*70/100</f>
        <v>741.33920000000001</v>
      </c>
      <c r="E149" s="17">
        <v>11.49</v>
      </c>
      <c r="F149" s="19">
        <v>680.58</v>
      </c>
      <c r="G149" s="19">
        <v>467.56</v>
      </c>
    </row>
    <row r="150" spans="1:7" s="4" customFormat="1">
      <c r="A150" s="24"/>
      <c r="B150" s="32"/>
      <c r="C150" s="33"/>
      <c r="D150" s="34"/>
      <c r="E150" s="32"/>
      <c r="F150" s="33"/>
      <c r="G150" s="33"/>
    </row>
    <row r="151" spans="1:7" s="4" customFormat="1">
      <c r="A151" s="24" t="s">
        <v>38</v>
      </c>
      <c r="B151" s="17">
        <v>5.1025999999999998</v>
      </c>
      <c r="C151" s="19">
        <f>B151*120</f>
        <v>612.31200000000001</v>
      </c>
      <c r="D151" s="20">
        <f>C151*70/100</f>
        <v>428.61840000000007</v>
      </c>
      <c r="E151" s="17">
        <v>2.8376999999999999</v>
      </c>
      <c r="F151" s="19">
        <v>261.31</v>
      </c>
      <c r="G151" s="19">
        <v>181.71</v>
      </c>
    </row>
    <row r="152" spans="1:7" s="4" customFormat="1">
      <c r="A152" s="24"/>
      <c r="B152" s="32"/>
      <c r="C152" s="33"/>
      <c r="D152" s="34"/>
      <c r="E152" s="32"/>
      <c r="F152" s="33"/>
      <c r="G152" s="33"/>
    </row>
    <row r="153" spans="1:7" s="4" customFormat="1">
      <c r="A153" s="26" t="s">
        <v>124</v>
      </c>
      <c r="B153" s="42">
        <f t="shared" ref="B153:G153" si="9">SUM(B131:B152,B127,B123,B119,B115,B109:B111,B104,B99,B97,B91:B95,B89,B87,B85,B81:B83,B76,B69:B71,B64,B60,B52:B54,B46:B48,B42,B34:B40,B30,B25,B18:B20,B14,B3)</f>
        <v>5242.9210000000003</v>
      </c>
      <c r="C153" s="43">
        <f t="shared" si="9"/>
        <v>667303.15099999995</v>
      </c>
      <c r="D153" s="44">
        <f t="shared" si="9"/>
        <v>467112.20569999999</v>
      </c>
      <c r="E153" s="42">
        <f t="shared" si="9"/>
        <v>4943.3366029999997</v>
      </c>
      <c r="F153" s="43">
        <f t="shared" si="9"/>
        <v>494882.08999999997</v>
      </c>
      <c r="G153" s="43">
        <f t="shared" si="9"/>
        <v>345790.87000000005</v>
      </c>
    </row>
    <row r="154" spans="1:7">
      <c r="A154" s="24" t="s">
        <v>86</v>
      </c>
      <c r="B154" s="50">
        <v>0</v>
      </c>
      <c r="C154" s="49">
        <f>B154*180</f>
        <v>0</v>
      </c>
      <c r="D154" s="53">
        <f>C154*80/100</f>
        <v>0</v>
      </c>
      <c r="E154" s="8">
        <v>0.72740000000000005</v>
      </c>
      <c r="F154" s="49">
        <v>81.180000000000007</v>
      </c>
      <c r="G154" s="49">
        <v>61.88</v>
      </c>
    </row>
    <row r="155" spans="1:7">
      <c r="A155" s="24" t="s">
        <v>237</v>
      </c>
      <c r="B155" s="50">
        <v>9.5699999999999993E-2</v>
      </c>
      <c r="C155" s="49">
        <f t="shared" ref="C155" si="10">B155*180</f>
        <v>17.225999999999999</v>
      </c>
      <c r="D155" s="53">
        <f t="shared" ref="D155" si="11">C155*80/100</f>
        <v>13.780799999999999</v>
      </c>
      <c r="E155" s="8">
        <v>1.2238</v>
      </c>
      <c r="F155" s="49">
        <v>77.7</v>
      </c>
      <c r="G155" s="49">
        <v>55.58</v>
      </c>
    </row>
    <row r="156" spans="1:7">
      <c r="A156" s="24" t="s">
        <v>135</v>
      </c>
      <c r="B156" s="50">
        <v>8.8486999999999991</v>
      </c>
      <c r="C156" s="49">
        <f>B156*180</f>
        <v>1592.7659999999998</v>
      </c>
      <c r="D156" s="53">
        <f>C156*80/100</f>
        <v>1274.2127999999998</v>
      </c>
      <c r="E156" s="8">
        <v>4.7378</v>
      </c>
      <c r="F156" s="49">
        <v>256.89</v>
      </c>
      <c r="G156" s="49">
        <v>200.74</v>
      </c>
    </row>
    <row r="157" spans="1:7">
      <c r="A157" s="24" t="s">
        <v>230</v>
      </c>
      <c r="B157" s="50">
        <v>0</v>
      </c>
      <c r="C157" s="49">
        <v>0</v>
      </c>
      <c r="D157" s="53">
        <v>0</v>
      </c>
      <c r="E157" s="8">
        <v>9.8199999999999996E-2</v>
      </c>
      <c r="F157" s="49">
        <v>6</v>
      </c>
      <c r="G157" s="49">
        <v>3.5</v>
      </c>
    </row>
    <row r="158" spans="1:7">
      <c r="A158" s="24" t="s">
        <v>300</v>
      </c>
      <c r="B158" s="50">
        <v>0</v>
      </c>
      <c r="C158" s="49">
        <v>0</v>
      </c>
      <c r="D158" s="53">
        <v>0</v>
      </c>
      <c r="E158" s="8">
        <v>0.25369999999999998</v>
      </c>
      <c r="F158" s="49">
        <v>12.5</v>
      </c>
      <c r="G158" s="49">
        <v>8.3000000000000007</v>
      </c>
    </row>
    <row r="159" spans="1:7">
      <c r="A159" s="24" t="s">
        <v>301</v>
      </c>
      <c r="B159" s="50">
        <v>0</v>
      </c>
      <c r="C159" s="49">
        <v>0</v>
      </c>
      <c r="D159" s="53">
        <v>0</v>
      </c>
      <c r="E159" s="8">
        <v>0</v>
      </c>
      <c r="F159" s="49">
        <v>9.02</v>
      </c>
      <c r="G159" s="49">
        <v>7.22</v>
      </c>
    </row>
    <row r="160" spans="1:7">
      <c r="A160" s="24" t="s">
        <v>231</v>
      </c>
      <c r="B160" s="50">
        <v>0.2379</v>
      </c>
      <c r="C160" s="49">
        <f>B160*180</f>
        <v>42.822000000000003</v>
      </c>
      <c r="D160" s="53">
        <f>C160*80/100</f>
        <v>34.257600000000004</v>
      </c>
      <c r="E160" s="8">
        <v>0.2379</v>
      </c>
      <c r="F160" s="49">
        <v>16</v>
      </c>
      <c r="G160" s="49">
        <v>12.8</v>
      </c>
    </row>
    <row r="161" spans="1:7">
      <c r="A161" s="24" t="s">
        <v>232</v>
      </c>
      <c r="B161" s="50">
        <v>1.2897000000000001</v>
      </c>
      <c r="C161" s="49">
        <f>B161*180</f>
        <v>232.14600000000002</v>
      </c>
      <c r="D161" s="53">
        <f>C161*80/100</f>
        <v>185.71680000000001</v>
      </c>
      <c r="E161" s="8">
        <v>0.77100000000000002</v>
      </c>
      <c r="F161" s="49">
        <v>46</v>
      </c>
      <c r="G161" s="49">
        <v>30.32</v>
      </c>
    </row>
    <row r="162" spans="1:7">
      <c r="A162" s="24" t="s">
        <v>221</v>
      </c>
      <c r="B162" s="50">
        <v>0</v>
      </c>
      <c r="C162" s="49">
        <v>0</v>
      </c>
      <c r="D162" s="53">
        <v>0</v>
      </c>
      <c r="E162" s="8">
        <v>1.1733</v>
      </c>
      <c r="F162" s="49">
        <v>81.569999999999993</v>
      </c>
      <c r="G162" s="49">
        <v>61.89</v>
      </c>
    </row>
    <row r="163" spans="1:7">
      <c r="A163" s="24" t="s">
        <v>159</v>
      </c>
      <c r="B163" s="50">
        <v>0</v>
      </c>
      <c r="C163" s="49">
        <v>0</v>
      </c>
      <c r="D163" s="53">
        <v>0</v>
      </c>
      <c r="E163" s="8">
        <v>0.80840000000000001</v>
      </c>
      <c r="F163" s="49">
        <v>72.45</v>
      </c>
      <c r="G163" s="49">
        <v>55.52</v>
      </c>
    </row>
    <row r="164" spans="1:7">
      <c r="A164" s="24" t="s">
        <v>218</v>
      </c>
      <c r="B164" s="50">
        <v>0</v>
      </c>
      <c r="C164" s="49">
        <v>0</v>
      </c>
      <c r="D164" s="53">
        <v>0</v>
      </c>
      <c r="E164" s="8">
        <v>0.61229999999999996</v>
      </c>
      <c r="F164" s="49">
        <v>115.35</v>
      </c>
      <c r="G164" s="49">
        <v>87.43</v>
      </c>
    </row>
    <row r="165" spans="1:7">
      <c r="A165" s="24" t="s">
        <v>291</v>
      </c>
      <c r="B165" s="50">
        <v>0</v>
      </c>
      <c r="C165" s="49">
        <v>0</v>
      </c>
      <c r="D165" s="53">
        <v>0</v>
      </c>
      <c r="E165" s="8">
        <v>3.5900000000000001E-2</v>
      </c>
      <c r="F165" s="49">
        <v>3.6</v>
      </c>
      <c r="G165" s="49">
        <v>2.16</v>
      </c>
    </row>
    <row r="166" spans="1:7">
      <c r="A166" s="24" t="s">
        <v>233</v>
      </c>
      <c r="B166" s="50">
        <v>0</v>
      </c>
      <c r="C166" s="49">
        <v>0</v>
      </c>
      <c r="D166" s="53">
        <v>0</v>
      </c>
      <c r="E166" s="8">
        <v>0.49540000000000001</v>
      </c>
      <c r="F166" s="49">
        <v>30.3</v>
      </c>
      <c r="G166" s="49">
        <v>20.55</v>
      </c>
    </row>
    <row r="167" spans="1:7">
      <c r="A167" s="24" t="s">
        <v>292</v>
      </c>
      <c r="B167" s="50">
        <v>0</v>
      </c>
      <c r="C167" s="49">
        <v>0</v>
      </c>
      <c r="D167" s="53">
        <v>0</v>
      </c>
      <c r="E167" s="8">
        <v>0</v>
      </c>
      <c r="F167" s="49">
        <v>2</v>
      </c>
      <c r="G167" s="49">
        <v>1.2</v>
      </c>
    </row>
    <row r="168" spans="1:7">
      <c r="A168" s="24" t="s">
        <v>234</v>
      </c>
      <c r="B168" s="50">
        <v>0</v>
      </c>
      <c r="C168" s="49">
        <v>0</v>
      </c>
      <c r="D168" s="53">
        <v>0</v>
      </c>
      <c r="E168" s="8">
        <v>0.1492</v>
      </c>
      <c r="F168" s="49">
        <v>15.5</v>
      </c>
      <c r="G168" s="49">
        <v>11.99</v>
      </c>
    </row>
    <row r="169" spans="1:7">
      <c r="A169" s="24" t="s">
        <v>293</v>
      </c>
      <c r="B169" s="50">
        <v>9.6699999999999994E-2</v>
      </c>
      <c r="C169" s="49">
        <f>B169*180</f>
        <v>17.405999999999999</v>
      </c>
      <c r="D169" s="53">
        <f>C169*80/100</f>
        <v>13.924799999999999</v>
      </c>
      <c r="E169" s="8">
        <v>9.6699999999999994E-2</v>
      </c>
      <c r="F169" s="49">
        <v>7.87</v>
      </c>
      <c r="G169" s="49">
        <v>6.3</v>
      </c>
    </row>
    <row r="170" spans="1:7">
      <c r="A170" s="24" t="s">
        <v>223</v>
      </c>
      <c r="B170" s="50">
        <v>0.38</v>
      </c>
      <c r="C170" s="49">
        <f>B170*180</f>
        <v>68.400000000000006</v>
      </c>
      <c r="D170" s="53">
        <f>C170*80/100</f>
        <v>54.72</v>
      </c>
      <c r="E170" s="8">
        <v>0.78369999999999995</v>
      </c>
      <c r="F170" s="49">
        <v>71.010000000000005</v>
      </c>
      <c r="G170" s="49">
        <v>56.81</v>
      </c>
    </row>
    <row r="171" spans="1:7">
      <c r="A171" s="24" t="s">
        <v>311</v>
      </c>
      <c r="B171" s="50">
        <v>3.1300000000000001E-2</v>
      </c>
      <c r="C171" s="49">
        <f>B171*180</f>
        <v>5.6340000000000003</v>
      </c>
      <c r="D171" s="53">
        <f>C171*80/100</f>
        <v>4.5072000000000001</v>
      </c>
      <c r="E171" s="8">
        <v>0</v>
      </c>
      <c r="F171" s="49">
        <v>0</v>
      </c>
      <c r="G171" s="49">
        <v>0</v>
      </c>
    </row>
    <row r="172" spans="1:7">
      <c r="A172" s="24" t="s">
        <v>295</v>
      </c>
      <c r="B172" s="50">
        <v>5.96E-2</v>
      </c>
      <c r="C172" s="49">
        <f>B172*180</f>
        <v>10.728</v>
      </c>
      <c r="D172" s="53">
        <f>C172*80/100</f>
        <v>8.5823999999999998</v>
      </c>
      <c r="E172" s="8">
        <v>5.96E-2</v>
      </c>
      <c r="F172" s="49">
        <v>8</v>
      </c>
      <c r="G172" s="49">
        <v>6.4</v>
      </c>
    </row>
    <row r="173" spans="1:7">
      <c r="A173" s="24" t="s">
        <v>235</v>
      </c>
      <c r="B173" s="50">
        <v>0</v>
      </c>
      <c r="C173" s="49">
        <v>0</v>
      </c>
      <c r="D173" s="53">
        <v>0</v>
      </c>
      <c r="E173" s="8">
        <v>3.27E-2</v>
      </c>
      <c r="F173" s="49">
        <v>5</v>
      </c>
      <c r="G173" s="49">
        <v>2.8</v>
      </c>
    </row>
    <row r="174" spans="1:7">
      <c r="A174" s="24" t="s">
        <v>136</v>
      </c>
      <c r="B174" s="50">
        <v>2.8771</v>
      </c>
      <c r="C174" s="49">
        <f>B174*180</f>
        <v>517.87800000000004</v>
      </c>
      <c r="D174" s="53">
        <f>C174*80/100</f>
        <v>414.30240000000003</v>
      </c>
      <c r="E174" s="8">
        <v>0.42841499999999999</v>
      </c>
      <c r="F174" s="49">
        <v>43.2</v>
      </c>
      <c r="G174" s="49">
        <v>31</v>
      </c>
    </row>
    <row r="175" spans="1:7">
      <c r="A175" s="24" t="s">
        <v>297</v>
      </c>
      <c r="B175" s="50">
        <v>0</v>
      </c>
      <c r="C175" s="49">
        <v>0</v>
      </c>
      <c r="D175" s="53">
        <v>0</v>
      </c>
      <c r="E175" s="8">
        <v>7.2885000000000005E-2</v>
      </c>
      <c r="F175" s="49">
        <v>6.2</v>
      </c>
      <c r="G175" s="49">
        <v>4.5</v>
      </c>
    </row>
    <row r="176" spans="1:7">
      <c r="A176" s="37" t="s">
        <v>238</v>
      </c>
      <c r="B176" s="50">
        <v>0</v>
      </c>
      <c r="C176" s="49">
        <v>0</v>
      </c>
      <c r="D176" s="53">
        <v>0</v>
      </c>
      <c r="E176" s="8">
        <v>0.84279999999999999</v>
      </c>
      <c r="F176" s="57">
        <v>70.87</v>
      </c>
      <c r="G176" s="57">
        <v>52.28</v>
      </c>
    </row>
    <row r="177" spans="1:7">
      <c r="A177" s="24" t="s">
        <v>205</v>
      </c>
      <c r="B177" s="50">
        <v>0</v>
      </c>
      <c r="C177" s="49">
        <v>0</v>
      </c>
      <c r="D177" s="53">
        <v>0</v>
      </c>
      <c r="E177" s="8">
        <v>0.71940000000000004</v>
      </c>
      <c r="F177" s="49">
        <v>1189.32</v>
      </c>
      <c r="G177" s="49">
        <v>949.5</v>
      </c>
    </row>
    <row r="178" spans="1:7">
      <c r="A178" s="24" t="s">
        <v>204</v>
      </c>
      <c r="B178" s="50">
        <v>0</v>
      </c>
      <c r="C178" s="49">
        <v>0</v>
      </c>
      <c r="D178" s="53">
        <f>C178*80/100</f>
        <v>0</v>
      </c>
      <c r="E178" s="8">
        <v>1.363</v>
      </c>
      <c r="F178" s="49">
        <v>295.12</v>
      </c>
      <c r="G178" s="49">
        <v>236.1</v>
      </c>
    </row>
    <row r="179" spans="1:7">
      <c r="A179" s="24" t="s">
        <v>236</v>
      </c>
      <c r="B179" s="50">
        <v>0</v>
      </c>
      <c r="C179" s="49">
        <v>0</v>
      </c>
      <c r="D179" s="53">
        <v>0</v>
      </c>
      <c r="E179" s="8">
        <v>0.2485</v>
      </c>
      <c r="F179" s="49">
        <v>34.799999999999997</v>
      </c>
      <c r="G179" s="49">
        <v>27</v>
      </c>
    </row>
    <row r="180" spans="1:7">
      <c r="A180" s="24" t="s">
        <v>239</v>
      </c>
      <c r="B180" s="50">
        <v>0.1211</v>
      </c>
      <c r="C180" s="49">
        <f>B180*180</f>
        <v>21.797999999999998</v>
      </c>
      <c r="D180" s="53">
        <f>C180*80/100</f>
        <v>17.438399999999998</v>
      </c>
      <c r="E180" s="8">
        <v>1.6376999999999999</v>
      </c>
      <c r="F180" s="49">
        <v>75.739999999999995</v>
      </c>
      <c r="G180" s="49">
        <v>54.11</v>
      </c>
    </row>
    <row r="181" spans="1:7">
      <c r="A181" s="24" t="s">
        <v>299</v>
      </c>
      <c r="B181" s="50">
        <v>0</v>
      </c>
      <c r="C181" s="49">
        <v>0</v>
      </c>
      <c r="D181" s="53">
        <v>0</v>
      </c>
      <c r="E181" s="8">
        <v>0.04</v>
      </c>
      <c r="F181" s="49">
        <v>5</v>
      </c>
      <c r="G181" s="49">
        <v>3</v>
      </c>
    </row>
    <row r="182" spans="1:7">
      <c r="A182" s="24" t="s">
        <v>312</v>
      </c>
      <c r="B182" s="50">
        <v>9.9099999999999994E-2</v>
      </c>
      <c r="C182" s="49">
        <f>B182*180</f>
        <v>17.837999999999997</v>
      </c>
      <c r="D182" s="53">
        <f t="shared" ref="D182:D187" si="12">C182*80/100</f>
        <v>14.270399999999997</v>
      </c>
      <c r="E182" s="8">
        <v>0</v>
      </c>
      <c r="F182" s="49">
        <v>0</v>
      </c>
      <c r="G182" s="49">
        <v>0</v>
      </c>
    </row>
    <row r="183" spans="1:7">
      <c r="A183" s="24" t="s">
        <v>88</v>
      </c>
      <c r="B183" s="50">
        <v>6.3500000000000001E-2</v>
      </c>
      <c r="C183" s="49">
        <f>B183*180</f>
        <v>11.43</v>
      </c>
      <c r="D183" s="53">
        <f t="shared" si="12"/>
        <v>9.1440000000000001</v>
      </c>
      <c r="E183" s="8">
        <v>2.9946999999999999</v>
      </c>
      <c r="F183" s="49">
        <v>1384.43</v>
      </c>
      <c r="G183" s="49">
        <v>1102.5899999999999</v>
      </c>
    </row>
    <row r="184" spans="1:7">
      <c r="A184" s="24" t="s">
        <v>206</v>
      </c>
      <c r="B184" s="50">
        <v>0</v>
      </c>
      <c r="C184" s="49">
        <f>B184*190</f>
        <v>0</v>
      </c>
      <c r="D184" s="53">
        <f t="shared" si="12"/>
        <v>0</v>
      </c>
      <c r="E184" s="8">
        <v>1.5115000000000001</v>
      </c>
      <c r="F184" s="49">
        <v>1091.4100000000001</v>
      </c>
      <c r="G184" s="49">
        <v>865.64</v>
      </c>
    </row>
    <row r="185" spans="1:7">
      <c r="A185" s="24" t="s">
        <v>294</v>
      </c>
      <c r="B185" s="50">
        <v>0.04</v>
      </c>
      <c r="C185" s="49">
        <f>B185*180</f>
        <v>7.2</v>
      </c>
      <c r="D185" s="53">
        <f t="shared" si="12"/>
        <v>5.76</v>
      </c>
      <c r="E185" s="8">
        <v>7.2900000000000006E-2</v>
      </c>
      <c r="F185" s="49">
        <v>5</v>
      </c>
      <c r="G185" s="49">
        <v>2</v>
      </c>
    </row>
    <row r="186" spans="1:7">
      <c r="A186" s="24" t="s">
        <v>87</v>
      </c>
      <c r="B186" s="50">
        <v>0</v>
      </c>
      <c r="C186" s="49">
        <f>B186*180</f>
        <v>0</v>
      </c>
      <c r="D186" s="53">
        <f t="shared" si="12"/>
        <v>0</v>
      </c>
      <c r="E186" s="8">
        <v>1.472</v>
      </c>
      <c r="F186" s="49">
        <v>342.84</v>
      </c>
      <c r="G186" s="49">
        <v>258.26</v>
      </c>
    </row>
    <row r="187" spans="1:7">
      <c r="A187" s="30" t="s">
        <v>240</v>
      </c>
      <c r="B187" s="58">
        <v>1.3727</v>
      </c>
      <c r="C187" s="49">
        <f>B187*180</f>
        <v>247.08600000000001</v>
      </c>
      <c r="D187" s="62">
        <f t="shared" si="12"/>
        <v>197.6688</v>
      </c>
      <c r="E187" s="8">
        <v>0.98260000000000003</v>
      </c>
      <c r="F187" s="49">
        <v>121.19</v>
      </c>
      <c r="G187" s="49">
        <v>93.28</v>
      </c>
    </row>
    <row r="188" spans="1:7">
      <c r="A188" s="31" t="s">
        <v>227</v>
      </c>
      <c r="B188" s="42">
        <f t="shared" ref="B188:G188" si="13">SUM(B154:B187)</f>
        <v>15.613099999999999</v>
      </c>
      <c r="C188" s="43">
        <f t="shared" si="13"/>
        <v>2810.3579999999993</v>
      </c>
      <c r="D188" s="44">
        <f t="shared" si="13"/>
        <v>2248.2864</v>
      </c>
      <c r="E188" s="42">
        <f t="shared" si="13"/>
        <v>24.683400000000002</v>
      </c>
      <c r="F188" s="43">
        <f t="shared" si="13"/>
        <v>5583.0599999999995</v>
      </c>
      <c r="G188" s="43">
        <f t="shared" si="13"/>
        <v>4372.6499999999996</v>
      </c>
    </row>
    <row r="189" spans="1:7" s="4" customFormat="1">
      <c r="A189" s="24" t="s">
        <v>83</v>
      </c>
      <c r="B189" s="50">
        <v>0.50760000000000005</v>
      </c>
      <c r="C189" s="49">
        <f>B189*195</f>
        <v>98.982000000000014</v>
      </c>
      <c r="D189" s="53">
        <f t="shared" ref="D189:D216" si="14">C189*80/100</f>
        <v>79.185600000000008</v>
      </c>
      <c r="E189" s="50">
        <v>0</v>
      </c>
      <c r="F189" s="49">
        <v>439.61</v>
      </c>
      <c r="G189" s="49">
        <v>349.61</v>
      </c>
    </row>
    <row r="190" spans="1:7">
      <c r="A190" s="24" t="s">
        <v>302</v>
      </c>
      <c r="B190" s="50">
        <v>0</v>
      </c>
      <c r="C190" s="49">
        <f t="shared" ref="C190:C199" si="15">B190*195</f>
        <v>0</v>
      </c>
      <c r="D190" s="53">
        <f t="shared" si="14"/>
        <v>0</v>
      </c>
      <c r="E190" s="50">
        <v>0.25340000000000001</v>
      </c>
      <c r="F190" s="49">
        <v>12.75</v>
      </c>
      <c r="G190" s="49">
        <v>9.6999999999999993</v>
      </c>
    </row>
    <row r="191" spans="1:7">
      <c r="A191" s="24" t="s">
        <v>89</v>
      </c>
      <c r="B191" s="50">
        <v>0.1681</v>
      </c>
      <c r="C191" s="49">
        <f t="shared" si="15"/>
        <v>32.779499999999999</v>
      </c>
      <c r="D191" s="53">
        <f t="shared" si="14"/>
        <v>26.223599999999998</v>
      </c>
      <c r="E191" s="50">
        <v>4.6475</v>
      </c>
      <c r="F191" s="49">
        <v>3688.61</v>
      </c>
      <c r="G191" s="49">
        <v>2947.43</v>
      </c>
    </row>
    <row r="192" spans="1:7">
      <c r="A192" s="24" t="s">
        <v>91</v>
      </c>
      <c r="B192" s="50">
        <v>0</v>
      </c>
      <c r="C192" s="49">
        <f t="shared" si="15"/>
        <v>0</v>
      </c>
      <c r="D192" s="53">
        <f t="shared" si="14"/>
        <v>0</v>
      </c>
      <c r="E192" s="50">
        <v>0.28310000000000002</v>
      </c>
      <c r="F192" s="49">
        <v>187.79</v>
      </c>
      <c r="G192" s="49">
        <v>150.24</v>
      </c>
    </row>
    <row r="193" spans="1:7">
      <c r="A193" s="24" t="s">
        <v>309</v>
      </c>
      <c r="B193" s="50">
        <v>0</v>
      </c>
      <c r="C193" s="49">
        <v>0</v>
      </c>
      <c r="D193" s="53">
        <v>0</v>
      </c>
      <c r="E193" s="50">
        <v>0</v>
      </c>
      <c r="F193" s="49">
        <v>8.1300000000000008</v>
      </c>
      <c r="G193" s="49">
        <v>6.46</v>
      </c>
    </row>
    <row r="194" spans="1:7">
      <c r="A194" s="24" t="s">
        <v>249</v>
      </c>
      <c r="B194" s="50">
        <v>0.22689999999999999</v>
      </c>
      <c r="C194" s="49">
        <f t="shared" si="15"/>
        <v>44.2455</v>
      </c>
      <c r="D194" s="53">
        <f t="shared" si="14"/>
        <v>35.3964</v>
      </c>
      <c r="E194" s="50">
        <v>0.13289999999999999</v>
      </c>
      <c r="F194" s="49">
        <v>55.57</v>
      </c>
      <c r="G194" s="49">
        <v>44.45</v>
      </c>
    </row>
    <row r="195" spans="1:7">
      <c r="A195" s="24" t="s">
        <v>244</v>
      </c>
      <c r="B195" s="50">
        <v>0</v>
      </c>
      <c r="C195" s="49">
        <f>B195*195</f>
        <v>0</v>
      </c>
      <c r="D195" s="53">
        <f>C195*80/100</f>
        <v>0</v>
      </c>
      <c r="E195" s="50">
        <v>0</v>
      </c>
      <c r="F195" s="49">
        <v>0</v>
      </c>
      <c r="G195" s="49">
        <v>0</v>
      </c>
    </row>
    <row r="196" spans="1:7">
      <c r="A196" s="24" t="s">
        <v>90</v>
      </c>
      <c r="B196" s="50">
        <v>0</v>
      </c>
      <c r="C196" s="49">
        <f t="shared" si="15"/>
        <v>0</v>
      </c>
      <c r="D196" s="53">
        <f t="shared" si="14"/>
        <v>0</v>
      </c>
      <c r="E196" s="50">
        <v>0</v>
      </c>
      <c r="F196" s="49">
        <v>36.770000000000003</v>
      </c>
      <c r="G196" s="49">
        <v>29.42</v>
      </c>
    </row>
    <row r="197" spans="1:7">
      <c r="A197" s="24" t="s">
        <v>92</v>
      </c>
      <c r="B197" s="50">
        <v>0</v>
      </c>
      <c r="C197" s="49">
        <v>0</v>
      </c>
      <c r="D197" s="53">
        <f t="shared" si="14"/>
        <v>0</v>
      </c>
      <c r="E197" s="50">
        <v>0</v>
      </c>
      <c r="F197" s="49">
        <v>62.72</v>
      </c>
      <c r="G197" s="49">
        <v>50.18</v>
      </c>
    </row>
    <row r="198" spans="1:7">
      <c r="A198" s="24" t="s">
        <v>137</v>
      </c>
      <c r="B198" s="50">
        <v>4.4512</v>
      </c>
      <c r="C198" s="49">
        <f t="shared" si="15"/>
        <v>867.98400000000004</v>
      </c>
      <c r="D198" s="53">
        <f t="shared" si="14"/>
        <v>694.38720000000001</v>
      </c>
      <c r="E198" s="50">
        <v>0.33129999999999998</v>
      </c>
      <c r="F198" s="49">
        <v>28.23</v>
      </c>
      <c r="G198" s="49">
        <v>22.59</v>
      </c>
    </row>
    <row r="199" spans="1:7">
      <c r="A199" s="24" t="s">
        <v>98</v>
      </c>
      <c r="B199" s="50">
        <v>4.6269</v>
      </c>
      <c r="C199" s="49">
        <f t="shared" si="15"/>
        <v>902.24549999999999</v>
      </c>
      <c r="D199" s="53">
        <f t="shared" si="14"/>
        <v>721.79639999999995</v>
      </c>
      <c r="E199" s="50">
        <v>0</v>
      </c>
      <c r="F199" s="49">
        <v>0</v>
      </c>
      <c r="G199" s="49">
        <v>0</v>
      </c>
    </row>
    <row r="200" spans="1:7">
      <c r="A200" s="24" t="s">
        <v>253</v>
      </c>
      <c r="B200" s="50">
        <v>0</v>
      </c>
      <c r="C200" s="49">
        <f>B200*195</f>
        <v>0</v>
      </c>
      <c r="D200" s="53">
        <f>C200*80/100</f>
        <v>0</v>
      </c>
      <c r="E200" s="50">
        <v>0</v>
      </c>
      <c r="F200" s="49">
        <v>0</v>
      </c>
      <c r="G200" s="49">
        <v>0</v>
      </c>
    </row>
    <row r="201" spans="1:7">
      <c r="A201" s="24" t="s">
        <v>307</v>
      </c>
      <c r="B201" s="50">
        <v>7.4516999999999998</v>
      </c>
      <c r="C201" s="49">
        <f>B201*195</f>
        <v>1453.0815</v>
      </c>
      <c r="D201" s="53">
        <f>C201*80/100</f>
        <v>1162.4652000000001</v>
      </c>
      <c r="E201" s="50">
        <v>0</v>
      </c>
      <c r="F201" s="50">
        <v>0.39</v>
      </c>
      <c r="G201" s="50">
        <v>0.31</v>
      </c>
    </row>
    <row r="202" spans="1:7">
      <c r="A202" s="24" t="s">
        <v>208</v>
      </c>
      <c r="B202" s="50">
        <v>0</v>
      </c>
      <c r="C202" s="49">
        <f>B202*230</f>
        <v>0</v>
      </c>
      <c r="D202" s="53">
        <f t="shared" si="14"/>
        <v>0</v>
      </c>
      <c r="E202" s="8">
        <v>0.95720000000000005</v>
      </c>
      <c r="F202" s="9">
        <v>95.36</v>
      </c>
      <c r="G202" s="49">
        <v>76.3</v>
      </c>
    </row>
    <row r="203" spans="1:7">
      <c r="A203" s="24" t="s">
        <v>305</v>
      </c>
      <c r="B203" s="50">
        <v>0</v>
      </c>
      <c r="C203" s="49">
        <v>0</v>
      </c>
      <c r="D203" s="53">
        <v>0</v>
      </c>
      <c r="E203" s="8">
        <v>0.17380000000000001</v>
      </c>
      <c r="F203" s="9">
        <v>12.38</v>
      </c>
      <c r="G203" s="49">
        <v>9.9</v>
      </c>
    </row>
    <row r="204" spans="1:7">
      <c r="A204" s="18" t="s">
        <v>252</v>
      </c>
      <c r="B204" s="50">
        <v>0</v>
      </c>
      <c r="C204" s="49">
        <v>0</v>
      </c>
      <c r="D204" s="53">
        <f t="shared" si="14"/>
        <v>0</v>
      </c>
      <c r="E204" s="8">
        <v>5.282</v>
      </c>
      <c r="F204" s="9">
        <v>535.95000000000005</v>
      </c>
      <c r="G204" s="49">
        <v>428.66</v>
      </c>
    </row>
    <row r="205" spans="1:7">
      <c r="A205" s="24" t="s">
        <v>251</v>
      </c>
      <c r="B205" s="50">
        <v>0.55189999999999995</v>
      </c>
      <c r="C205" s="49">
        <f t="shared" ref="C205:C213" si="16">B205*195</f>
        <v>107.62049999999999</v>
      </c>
      <c r="D205" s="53">
        <f t="shared" si="14"/>
        <v>86.096399999999988</v>
      </c>
      <c r="E205" s="50">
        <v>6.1189</v>
      </c>
      <c r="F205" s="49">
        <v>7774.4</v>
      </c>
      <c r="G205" s="49">
        <v>6213.81</v>
      </c>
    </row>
    <row r="206" spans="1:7">
      <c r="A206" s="24" t="s">
        <v>101</v>
      </c>
      <c r="B206" s="50">
        <v>0.17660000000000001</v>
      </c>
      <c r="C206" s="49">
        <f t="shared" si="16"/>
        <v>34.437000000000005</v>
      </c>
      <c r="D206" s="53">
        <f t="shared" si="14"/>
        <v>27.549600000000005</v>
      </c>
      <c r="E206" s="50">
        <v>0</v>
      </c>
      <c r="F206" s="49">
        <v>32.770000000000003</v>
      </c>
      <c r="G206" s="49">
        <v>26.22</v>
      </c>
    </row>
    <row r="207" spans="1:7">
      <c r="A207" s="24" t="s">
        <v>314</v>
      </c>
      <c r="B207" s="50">
        <v>6.3799999999999996E-2</v>
      </c>
      <c r="C207" s="49">
        <f t="shared" ref="C207" si="17">B207*195</f>
        <v>12.440999999999999</v>
      </c>
      <c r="D207" s="53">
        <f t="shared" ref="D207" si="18">C207*80/100</f>
        <v>9.9527999999999999</v>
      </c>
      <c r="E207" s="50">
        <v>0</v>
      </c>
      <c r="F207" s="49">
        <v>0</v>
      </c>
      <c r="G207" s="49">
        <v>0</v>
      </c>
    </row>
    <row r="208" spans="1:7">
      <c r="A208" s="24" t="s">
        <v>254</v>
      </c>
      <c r="B208" s="50">
        <v>2.1597</v>
      </c>
      <c r="C208" s="49">
        <f t="shared" si="16"/>
        <v>421.14150000000001</v>
      </c>
      <c r="D208" s="53">
        <f t="shared" si="14"/>
        <v>336.91320000000002</v>
      </c>
      <c r="E208" s="50">
        <v>0</v>
      </c>
      <c r="F208" s="49">
        <v>0</v>
      </c>
      <c r="G208" s="49">
        <v>0</v>
      </c>
    </row>
    <row r="209" spans="1:8">
      <c r="A209" s="24" t="s">
        <v>133</v>
      </c>
      <c r="B209" s="50">
        <v>2.3123</v>
      </c>
      <c r="C209" s="49">
        <f t="shared" si="16"/>
        <v>450.89850000000001</v>
      </c>
      <c r="D209" s="53">
        <f t="shared" si="14"/>
        <v>360.71880000000004</v>
      </c>
      <c r="E209" s="50">
        <v>4.3799999999999999E-2</v>
      </c>
      <c r="F209" s="49">
        <v>4.2</v>
      </c>
      <c r="G209" s="49">
        <v>2.85</v>
      </c>
    </row>
    <row r="210" spans="1:8">
      <c r="A210" s="24" t="s">
        <v>99</v>
      </c>
      <c r="B210" s="50">
        <v>1.0254000000000001</v>
      </c>
      <c r="C210" s="49">
        <f t="shared" si="16"/>
        <v>199.95300000000003</v>
      </c>
      <c r="D210" s="53">
        <f t="shared" si="14"/>
        <v>159.9624</v>
      </c>
      <c r="E210" s="50">
        <v>0</v>
      </c>
      <c r="F210" s="49">
        <v>0</v>
      </c>
      <c r="G210" s="49">
        <v>0</v>
      </c>
      <c r="H210" s="1"/>
    </row>
    <row r="211" spans="1:8">
      <c r="A211" s="24" t="s">
        <v>100</v>
      </c>
      <c r="B211" s="50">
        <v>1.8422000000000001</v>
      </c>
      <c r="C211" s="49">
        <f t="shared" si="16"/>
        <v>359.22899999999998</v>
      </c>
      <c r="D211" s="53">
        <f t="shared" si="14"/>
        <v>287.38319999999999</v>
      </c>
      <c r="E211" s="50">
        <v>0.2364</v>
      </c>
      <c r="F211" s="49">
        <v>19.600000000000001</v>
      </c>
      <c r="G211" s="49">
        <v>15.68</v>
      </c>
    </row>
    <row r="212" spans="1:8">
      <c r="A212" s="24" t="s">
        <v>248</v>
      </c>
      <c r="B212" s="50">
        <v>1.738</v>
      </c>
      <c r="C212" s="49">
        <f t="shared" si="16"/>
        <v>338.91</v>
      </c>
      <c r="D212" s="53">
        <f>C212*80/100</f>
        <v>271.12800000000004</v>
      </c>
      <c r="E212" s="50">
        <v>0</v>
      </c>
      <c r="F212" s="49">
        <v>0</v>
      </c>
      <c r="G212" s="49">
        <v>0</v>
      </c>
    </row>
    <row r="213" spans="1:8">
      <c r="A213" s="24" t="s">
        <v>84</v>
      </c>
      <c r="B213" s="50">
        <v>2.2864</v>
      </c>
      <c r="C213" s="49">
        <f t="shared" si="16"/>
        <v>445.84800000000001</v>
      </c>
      <c r="D213" s="53">
        <f t="shared" si="14"/>
        <v>356.67840000000001</v>
      </c>
      <c r="E213" s="50">
        <v>0.29060000000000002</v>
      </c>
      <c r="F213" s="49">
        <v>1467.87</v>
      </c>
      <c r="G213" s="49">
        <v>1173.49</v>
      </c>
    </row>
    <row r="214" spans="1:8">
      <c r="A214" s="24" t="s">
        <v>207</v>
      </c>
      <c r="B214" s="50">
        <v>0</v>
      </c>
      <c r="C214" s="49">
        <v>0</v>
      </c>
      <c r="D214" s="53">
        <v>0</v>
      </c>
      <c r="E214" s="50">
        <v>1.4430000000000001</v>
      </c>
      <c r="F214" s="49">
        <v>1392.01</v>
      </c>
      <c r="G214" s="49">
        <v>1113.6199999999999</v>
      </c>
    </row>
    <row r="215" spans="1:8">
      <c r="A215" s="24" t="s">
        <v>250</v>
      </c>
      <c r="B215" s="50">
        <v>0.3085</v>
      </c>
      <c r="C215" s="49">
        <f>B215*195</f>
        <v>60.157499999999999</v>
      </c>
      <c r="D215" s="53">
        <f t="shared" si="14"/>
        <v>48.126000000000005</v>
      </c>
      <c r="E215" s="50">
        <v>0.158</v>
      </c>
      <c r="F215" s="49">
        <v>653.82000000000005</v>
      </c>
      <c r="G215" s="49">
        <v>523.04</v>
      </c>
    </row>
    <row r="216" spans="1:8">
      <c r="A216" s="30" t="s">
        <v>102</v>
      </c>
      <c r="B216" s="58">
        <v>22.322700000000001</v>
      </c>
      <c r="C216" s="59">
        <f>B216*195</f>
        <v>4352.9265000000005</v>
      </c>
      <c r="D216" s="62">
        <f t="shared" si="14"/>
        <v>3482.3412000000008</v>
      </c>
      <c r="E216" s="58">
        <v>0.92920000000000003</v>
      </c>
      <c r="F216" s="59">
        <v>143.47999999999999</v>
      </c>
      <c r="G216" s="59">
        <v>114.78</v>
      </c>
    </row>
    <row r="217" spans="1:8">
      <c r="A217" s="24" t="s">
        <v>226</v>
      </c>
      <c r="B217" s="17">
        <f>SUM(B189:B216)</f>
        <v>52.219900000000003</v>
      </c>
      <c r="C217" s="19">
        <f t="shared" ref="C217:G217" si="19">SUM(C189:C216)</f>
        <v>10182.880500000001</v>
      </c>
      <c r="D217" s="20">
        <f t="shared" si="19"/>
        <v>8146.3044</v>
      </c>
      <c r="E217" s="17">
        <f t="shared" si="19"/>
        <v>21.281100000000006</v>
      </c>
      <c r="F217" s="19">
        <f t="shared" si="19"/>
        <v>16652.410000000003</v>
      </c>
      <c r="G217" s="19">
        <f t="shared" si="19"/>
        <v>13308.740000000003</v>
      </c>
    </row>
    <row r="218" spans="1:8">
      <c r="A218" s="26" t="s">
        <v>225</v>
      </c>
      <c r="B218" s="42">
        <f>SUM(B217,B188)</f>
        <v>67.832999999999998</v>
      </c>
      <c r="C218" s="43">
        <f>C188+C217</f>
        <v>12993.238499999999</v>
      </c>
      <c r="D218" s="44">
        <f>D188+D217</f>
        <v>10394.5908</v>
      </c>
      <c r="E218" s="42">
        <f>SUM(E188,E217)</f>
        <v>45.964500000000008</v>
      </c>
      <c r="F218" s="43">
        <f>SUM(F217,F188)</f>
        <v>22235.47</v>
      </c>
      <c r="G218" s="43">
        <f>SUM(G217,G188)</f>
        <v>17681.390000000003</v>
      </c>
    </row>
    <row r="219" spans="1:8">
      <c r="A219" s="27" t="s">
        <v>130</v>
      </c>
      <c r="B219" s="45">
        <f t="shared" ref="B219:G219" si="20">SUM(B218,B153)</f>
        <v>5310.7539999999999</v>
      </c>
      <c r="C219" s="46">
        <f t="shared" si="20"/>
        <v>680296.38949999993</v>
      </c>
      <c r="D219" s="47">
        <f t="shared" si="20"/>
        <v>477506.7965</v>
      </c>
      <c r="E219" s="45">
        <f t="shared" si="20"/>
        <v>4989.3011029999998</v>
      </c>
      <c r="F219" s="46">
        <f t="shared" si="20"/>
        <v>517117.55999999994</v>
      </c>
      <c r="G219" s="46">
        <f t="shared" si="20"/>
        <v>363472.26000000007</v>
      </c>
    </row>
    <row r="220" spans="1:8" s="4" customFormat="1">
      <c r="A220" s="28"/>
      <c r="B220" s="1"/>
      <c r="C220" s="1"/>
      <c r="D220" s="1"/>
      <c r="E220" s="8"/>
      <c r="F220" s="1"/>
      <c r="G220" s="1"/>
    </row>
    <row r="221" spans="1:8">
      <c r="A221" s="28" t="s">
        <v>283</v>
      </c>
      <c r="B221" s="8"/>
      <c r="C221" s="1"/>
      <c r="D221" s="1"/>
      <c r="E221" s="8"/>
      <c r="F221" s="8"/>
      <c r="G221" s="9"/>
    </row>
    <row r="222" spans="1:8">
      <c r="A222" s="28" t="s">
        <v>278</v>
      </c>
    </row>
    <row r="223" spans="1:8">
      <c r="A223" s="28" t="s">
        <v>279</v>
      </c>
    </row>
    <row r="224" spans="1:8">
      <c r="A224" s="28" t="s">
        <v>284</v>
      </c>
    </row>
    <row r="225" spans="1:1">
      <c r="A225" s="28" t="s">
        <v>282</v>
      </c>
    </row>
    <row r="226" spans="1:1">
      <c r="A226" s="61" t="s">
        <v>310</v>
      </c>
    </row>
  </sheetData>
  <mergeCells count="2">
    <mergeCell ref="C1:D1"/>
    <mergeCell ref="F1:G1"/>
  </mergeCells>
  <printOptions horizontalCentered="1" gridLines="1"/>
  <pageMargins left="0.23622047244094491" right="0.23622047244094491" top="0.6692913385826772" bottom="0.62992125984251968" header="0.23622047244094491" footer="0.15748031496062992"/>
  <pageSetup paperSize="9" orientation="portrait" r:id="rId1"/>
  <headerFooter alignWithMargins="0">
    <oddHeader>&amp;C&amp;"Book Antiqua,Fett Kursiv"Anbau- und Produktionszahlen der D.O.C. und I.G.T . Weine Südtirols</oddHeader>
    <oddFooter>&amp;L&amp;"Times New Roman,Normale"&amp;9ODC_STAT_01_2014_AV_STAT&amp;R&amp;"Times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H226"/>
  <sheetViews>
    <sheetView tabSelected="1" zoomScale="120" zoomScaleNormal="120" workbookViewId="0">
      <selection activeCell="B12" sqref="B12"/>
    </sheetView>
  </sheetViews>
  <sheetFormatPr baseColWidth="10" defaultColWidth="11.5703125" defaultRowHeight="12"/>
  <cols>
    <col min="1" max="1" width="41.7109375" style="28" customWidth="1"/>
    <col min="2" max="2" width="8.7109375" style="5" bestFit="1" customWidth="1"/>
    <col min="3" max="3" width="10.28515625" style="5" bestFit="1" customWidth="1"/>
    <col min="4" max="4" width="9.5703125" style="5" bestFit="1" customWidth="1"/>
    <col min="5" max="5" width="8.5703125" style="41" customWidth="1"/>
    <col min="6" max="7" width="10" style="5" customWidth="1"/>
    <col min="8" max="16384" width="11.5703125" style="5"/>
  </cols>
  <sheetData>
    <row r="1" spans="1:7" s="3" customFormat="1" ht="27" customHeight="1">
      <c r="A1" s="22"/>
      <c r="B1" s="63"/>
      <c r="C1" s="64" t="s">
        <v>40</v>
      </c>
      <c r="D1" s="64"/>
      <c r="E1" s="39"/>
      <c r="F1" s="64" t="s">
        <v>316</v>
      </c>
      <c r="G1" s="64"/>
    </row>
    <row r="2" spans="1:7" s="2" customFormat="1" ht="36.6" customHeight="1">
      <c r="A2" s="23" t="s">
        <v>41</v>
      </c>
      <c r="B2" s="6" t="s">
        <v>134</v>
      </c>
      <c r="C2" s="7" t="s">
        <v>276</v>
      </c>
      <c r="D2" s="14" t="s">
        <v>277</v>
      </c>
      <c r="E2" s="6" t="s">
        <v>192</v>
      </c>
      <c r="F2" s="7" t="s">
        <v>276</v>
      </c>
      <c r="G2" s="7" t="s">
        <v>277</v>
      </c>
    </row>
    <row r="3" spans="1:7" s="4" customFormat="1">
      <c r="A3" s="24" t="s">
        <v>79</v>
      </c>
      <c r="B3" s="17">
        <v>104.6583</v>
      </c>
      <c r="C3" s="19">
        <f>B3*125</f>
        <v>13082.2875</v>
      </c>
      <c r="D3" s="20">
        <f>C3*70/100</f>
        <v>9157.6012499999997</v>
      </c>
      <c r="E3" s="52">
        <v>85.484099999999998</v>
      </c>
      <c r="F3" s="19">
        <v>8326.43</v>
      </c>
      <c r="G3" s="19">
        <v>5817.72</v>
      </c>
    </row>
    <row r="4" spans="1:7" s="4" customFormat="1">
      <c r="A4" s="24"/>
      <c r="B4" s="32"/>
      <c r="C4" s="33"/>
      <c r="D4" s="34"/>
      <c r="E4" s="40"/>
      <c r="F4" s="33"/>
      <c r="G4" s="35"/>
    </row>
    <row r="5" spans="1:7" s="48" customFormat="1">
      <c r="A5" s="21" t="s">
        <v>42</v>
      </c>
      <c r="B5" s="50">
        <v>326.54469999999998</v>
      </c>
      <c r="C5" s="49">
        <f>B5*140</f>
        <v>45716.257999999994</v>
      </c>
      <c r="D5" s="53">
        <f>C5*70/100</f>
        <v>32001.380599999997</v>
      </c>
      <c r="E5" s="8">
        <v>10.682344000000001</v>
      </c>
      <c r="F5" s="49">
        <v>1072.6300000000001</v>
      </c>
      <c r="G5" s="49">
        <v>750.85</v>
      </c>
    </row>
    <row r="6" spans="1:7">
      <c r="A6" s="25" t="s">
        <v>104</v>
      </c>
      <c r="B6" s="50">
        <v>0</v>
      </c>
      <c r="C6" s="49">
        <v>0</v>
      </c>
      <c r="D6" s="53">
        <f>C6*70/100</f>
        <v>0</v>
      </c>
      <c r="E6" s="8">
        <v>48.259227000000003</v>
      </c>
      <c r="F6" s="49">
        <v>6307.25</v>
      </c>
      <c r="G6" s="49">
        <v>4415.1899999999996</v>
      </c>
    </row>
    <row r="7" spans="1:7" s="48" customFormat="1">
      <c r="A7" s="21" t="s">
        <v>111</v>
      </c>
      <c r="B7" s="50">
        <v>0</v>
      </c>
      <c r="C7" s="49">
        <v>0</v>
      </c>
      <c r="D7" s="53">
        <v>0</v>
      </c>
      <c r="E7" s="8">
        <v>3.5698560000000001</v>
      </c>
      <c r="F7" s="49">
        <v>466.09</v>
      </c>
      <c r="G7" s="49">
        <v>326.26</v>
      </c>
    </row>
    <row r="8" spans="1:7">
      <c r="A8" s="25" t="s">
        <v>132</v>
      </c>
      <c r="B8" s="50">
        <v>0</v>
      </c>
      <c r="C8" s="49">
        <v>0</v>
      </c>
      <c r="D8" s="53">
        <v>0</v>
      </c>
      <c r="E8" s="8">
        <v>13.061446999999999</v>
      </c>
      <c r="F8" s="49">
        <v>1763.79</v>
      </c>
      <c r="G8" s="49">
        <v>1234.6600000000001</v>
      </c>
    </row>
    <row r="9" spans="1:7">
      <c r="A9" s="25" t="s">
        <v>217</v>
      </c>
      <c r="B9" s="50">
        <v>0</v>
      </c>
      <c r="C9" s="49">
        <v>0</v>
      </c>
      <c r="D9" s="53">
        <v>0</v>
      </c>
      <c r="E9" s="8">
        <v>1.7136</v>
      </c>
      <c r="F9" s="49">
        <v>106</v>
      </c>
      <c r="G9" s="49">
        <v>74.2</v>
      </c>
    </row>
    <row r="10" spans="1:7">
      <c r="A10" s="25" t="s">
        <v>114</v>
      </c>
      <c r="B10" s="50">
        <v>0</v>
      </c>
      <c r="C10" s="49">
        <v>0</v>
      </c>
      <c r="D10" s="53">
        <v>0</v>
      </c>
      <c r="E10" s="8">
        <v>70.529336000000001</v>
      </c>
      <c r="F10" s="49">
        <v>9272.85</v>
      </c>
      <c r="G10" s="49">
        <v>6491.01</v>
      </c>
    </row>
    <row r="11" spans="1:7">
      <c r="A11" s="25" t="s">
        <v>116</v>
      </c>
      <c r="B11" s="50">
        <v>0</v>
      </c>
      <c r="C11" s="49">
        <v>0</v>
      </c>
      <c r="D11" s="53">
        <v>0</v>
      </c>
      <c r="E11" s="8">
        <v>81.345371</v>
      </c>
      <c r="F11" s="49">
        <v>10512.42</v>
      </c>
      <c r="G11" s="49">
        <v>7351.55</v>
      </c>
    </row>
    <row r="12" spans="1:7">
      <c r="A12" s="25" t="s">
        <v>131</v>
      </c>
      <c r="B12" s="50">
        <v>0</v>
      </c>
      <c r="C12" s="49">
        <v>0</v>
      </c>
      <c r="D12" s="53">
        <v>0</v>
      </c>
      <c r="E12" s="8">
        <v>21.371119</v>
      </c>
      <c r="F12" s="49">
        <v>2678.76</v>
      </c>
      <c r="G12" s="49">
        <v>1874.43</v>
      </c>
    </row>
    <row r="13" spans="1:7">
      <c r="A13" s="25" t="s">
        <v>117</v>
      </c>
      <c r="B13" s="50">
        <v>0</v>
      </c>
      <c r="C13" s="49">
        <v>0</v>
      </c>
      <c r="D13" s="53">
        <v>0</v>
      </c>
      <c r="E13" s="8">
        <v>71.313500000000005</v>
      </c>
      <c r="F13" s="49">
        <v>9372.4599999999991</v>
      </c>
      <c r="G13" s="49">
        <v>6558.16</v>
      </c>
    </row>
    <row r="14" spans="1:7" s="4" customFormat="1">
      <c r="A14" s="24" t="s">
        <v>263</v>
      </c>
      <c r="B14" s="17">
        <f t="shared" ref="B14:G14" si="0">SUM(B5:B13)</f>
        <v>326.54469999999998</v>
      </c>
      <c r="C14" s="19">
        <f t="shared" si="0"/>
        <v>45716.257999999994</v>
      </c>
      <c r="D14" s="20">
        <f t="shared" si="0"/>
        <v>32001.380599999997</v>
      </c>
      <c r="E14" s="17">
        <f t="shared" si="0"/>
        <v>321.8458</v>
      </c>
      <c r="F14" s="19">
        <f t="shared" si="0"/>
        <v>41552.25</v>
      </c>
      <c r="G14" s="19">
        <f t="shared" si="0"/>
        <v>29076.31</v>
      </c>
    </row>
    <row r="15" spans="1:7" s="4" customFormat="1">
      <c r="A15" s="24"/>
      <c r="B15" s="32"/>
      <c r="C15" s="33"/>
      <c r="D15" s="34"/>
      <c r="E15" s="17"/>
      <c r="F15" s="19"/>
      <c r="G15" s="19"/>
    </row>
    <row r="16" spans="1:7">
      <c r="A16" s="25" t="s">
        <v>43</v>
      </c>
      <c r="B16" s="50">
        <v>199.78270000000001</v>
      </c>
      <c r="C16" s="49">
        <f>B16*125</f>
        <v>24972.837500000001</v>
      </c>
      <c r="D16" s="53">
        <f>C16*70/100</f>
        <v>17480.986250000002</v>
      </c>
      <c r="E16" s="8">
        <v>93.955202999999997</v>
      </c>
      <c r="F16" s="9">
        <v>10454.469999999999</v>
      </c>
      <c r="G16" s="49">
        <v>7316.87</v>
      </c>
    </row>
    <row r="17" spans="1:8">
      <c r="A17" s="25" t="s">
        <v>122</v>
      </c>
      <c r="B17" s="50">
        <v>0</v>
      </c>
      <c r="C17" s="49">
        <v>0</v>
      </c>
      <c r="D17" s="53">
        <v>0</v>
      </c>
      <c r="E17" s="8">
        <v>94.544495999999995</v>
      </c>
      <c r="F17" s="9">
        <v>10566.76</v>
      </c>
      <c r="G17" s="49">
        <v>7393.1</v>
      </c>
    </row>
    <row r="18" spans="1:8" s="4" customFormat="1">
      <c r="A18" s="24" t="s">
        <v>264</v>
      </c>
      <c r="B18" s="17">
        <f t="shared" ref="B18:G18" si="1">SUM(B16:B17)</f>
        <v>199.78270000000001</v>
      </c>
      <c r="C18" s="19">
        <f t="shared" si="1"/>
        <v>24972.837500000001</v>
      </c>
      <c r="D18" s="20">
        <f t="shared" si="1"/>
        <v>17480.986250000002</v>
      </c>
      <c r="E18" s="52">
        <f t="shared" si="1"/>
        <v>188.49969899999999</v>
      </c>
      <c r="F18" s="55">
        <f t="shared" si="1"/>
        <v>21021.23</v>
      </c>
      <c r="G18" s="19">
        <f t="shared" si="1"/>
        <v>14709.970000000001</v>
      </c>
    </row>
    <row r="19" spans="1:8" s="4" customFormat="1">
      <c r="A19" s="24"/>
      <c r="B19" s="32"/>
      <c r="C19" s="33"/>
      <c r="D19" s="34"/>
      <c r="E19" s="40"/>
      <c r="F19" s="36"/>
      <c r="G19" s="33"/>
    </row>
    <row r="20" spans="1:8" s="4" customFormat="1">
      <c r="A20" s="24" t="s">
        <v>44</v>
      </c>
      <c r="B20" s="17">
        <v>2.1937000000000002</v>
      </c>
      <c r="C20" s="19">
        <f>B20*130</f>
        <v>285.18100000000004</v>
      </c>
      <c r="D20" s="20">
        <f>C20*70/100</f>
        <v>199.62670000000003</v>
      </c>
      <c r="E20" s="17">
        <v>0.98360000000000003</v>
      </c>
      <c r="F20" s="19">
        <v>102.64</v>
      </c>
      <c r="G20" s="19">
        <v>71.38</v>
      </c>
    </row>
    <row r="21" spans="1:8" s="4" customFormat="1">
      <c r="A21" s="24"/>
      <c r="B21" s="32"/>
      <c r="C21" s="33"/>
      <c r="D21" s="34"/>
      <c r="E21" s="32"/>
      <c r="F21" s="33"/>
      <c r="G21" s="33"/>
    </row>
    <row r="22" spans="1:8">
      <c r="A22" s="25" t="s">
        <v>45</v>
      </c>
      <c r="B22" s="50">
        <v>493.65449999999998</v>
      </c>
      <c r="C22" s="49">
        <f>B22*130</f>
        <v>64175.084999999999</v>
      </c>
      <c r="D22" s="53">
        <f>C22*70/100</f>
        <v>44922.559500000003</v>
      </c>
      <c r="E22" s="50">
        <v>460.74697600000002</v>
      </c>
      <c r="F22" s="51">
        <v>50737.46</v>
      </c>
      <c r="G22" s="51">
        <v>35479.99</v>
      </c>
      <c r="H22" s="29"/>
    </row>
    <row r="23" spans="1:8">
      <c r="A23" s="25" t="s">
        <v>319</v>
      </c>
      <c r="B23" s="50">
        <v>0</v>
      </c>
      <c r="C23" s="49">
        <v>0</v>
      </c>
      <c r="D23" s="53">
        <v>0</v>
      </c>
      <c r="E23" s="50">
        <v>1.4728000000000001</v>
      </c>
      <c r="F23" s="49">
        <v>134.33000000000001</v>
      </c>
      <c r="G23" s="49">
        <v>93.69</v>
      </c>
    </row>
    <row r="24" spans="1:8">
      <c r="A24" s="25" t="s">
        <v>105</v>
      </c>
      <c r="B24" s="50">
        <v>0</v>
      </c>
      <c r="C24" s="49">
        <v>0</v>
      </c>
      <c r="D24" s="53">
        <v>0</v>
      </c>
      <c r="E24" s="50">
        <v>3.1257250000000001</v>
      </c>
      <c r="F24" s="49">
        <v>296.16000000000003</v>
      </c>
      <c r="G24" s="49">
        <v>207.31</v>
      </c>
    </row>
    <row r="25" spans="1:8" s="4" customFormat="1">
      <c r="A25" s="24" t="s">
        <v>265</v>
      </c>
      <c r="B25" s="17">
        <f t="shared" ref="B25:G25" si="2">SUM(B22:B24)</f>
        <v>493.65449999999998</v>
      </c>
      <c r="C25" s="19">
        <f t="shared" si="2"/>
        <v>64175.084999999999</v>
      </c>
      <c r="D25" s="20">
        <f t="shared" si="2"/>
        <v>44922.559500000003</v>
      </c>
      <c r="E25" s="17">
        <f t="shared" si="2"/>
        <v>465.34550100000001</v>
      </c>
      <c r="F25" s="19">
        <f t="shared" si="2"/>
        <v>51167.950000000004</v>
      </c>
      <c r="G25" s="19">
        <f t="shared" si="2"/>
        <v>35780.99</v>
      </c>
    </row>
    <row r="26" spans="1:8" s="4" customFormat="1">
      <c r="A26" s="24"/>
      <c r="B26" s="32"/>
      <c r="C26" s="33"/>
      <c r="D26" s="34"/>
      <c r="E26" s="32"/>
      <c r="F26" s="33"/>
      <c r="G26" s="33"/>
    </row>
    <row r="27" spans="1:8">
      <c r="A27" s="25" t="s">
        <v>57</v>
      </c>
      <c r="B27" s="50">
        <v>512.0018</v>
      </c>
      <c r="C27" s="49">
        <f>B27*120</f>
        <v>61440.216</v>
      </c>
      <c r="D27" s="53">
        <f>C27*70/100</f>
        <v>43008.1512</v>
      </c>
      <c r="E27" s="50">
        <v>493.20761199999998</v>
      </c>
      <c r="F27" s="49">
        <v>43084.5</v>
      </c>
      <c r="G27" s="49">
        <v>30143.73</v>
      </c>
    </row>
    <row r="28" spans="1:8">
      <c r="A28" s="25" t="s">
        <v>191</v>
      </c>
      <c r="B28" s="50">
        <v>0</v>
      </c>
      <c r="C28" s="49">
        <v>0</v>
      </c>
      <c r="D28" s="53">
        <v>0</v>
      </c>
      <c r="E28" s="50">
        <v>1.8965860000000001</v>
      </c>
      <c r="F28" s="49">
        <v>163.46</v>
      </c>
      <c r="G28" s="49">
        <v>54.5</v>
      </c>
    </row>
    <row r="29" spans="1:8">
      <c r="A29" s="25" t="s">
        <v>211</v>
      </c>
      <c r="B29" s="50">
        <v>0</v>
      </c>
      <c r="C29" s="49">
        <v>0</v>
      </c>
      <c r="D29" s="53">
        <v>0</v>
      </c>
      <c r="E29" s="50">
        <v>2.2712020000000002</v>
      </c>
      <c r="F29" s="49">
        <v>172.61</v>
      </c>
      <c r="G29" s="49">
        <v>71.900000000000006</v>
      </c>
    </row>
    <row r="30" spans="1:8" s="4" customFormat="1">
      <c r="A30" s="24" t="s">
        <v>266</v>
      </c>
      <c r="B30" s="17">
        <f t="shared" ref="B30:G30" si="3">SUM(B27:B29)</f>
        <v>512.0018</v>
      </c>
      <c r="C30" s="19">
        <f t="shared" si="3"/>
        <v>61440.216</v>
      </c>
      <c r="D30" s="20">
        <f t="shared" si="3"/>
        <v>43008.1512</v>
      </c>
      <c r="E30" s="17">
        <f t="shared" si="3"/>
        <v>497.37540000000001</v>
      </c>
      <c r="F30" s="19">
        <f t="shared" si="3"/>
        <v>43420.57</v>
      </c>
      <c r="G30" s="19">
        <f t="shared" si="3"/>
        <v>30270.13</v>
      </c>
    </row>
    <row r="31" spans="1:8" s="4" customFormat="1">
      <c r="A31" s="24"/>
      <c r="B31" s="32"/>
      <c r="C31" s="33"/>
      <c r="D31" s="34"/>
      <c r="E31" s="32"/>
      <c r="F31" s="33"/>
      <c r="G31" s="33"/>
    </row>
    <row r="32" spans="1:8">
      <c r="A32" s="25" t="s">
        <v>49</v>
      </c>
      <c r="B32" s="50">
        <v>86.227699999999999</v>
      </c>
      <c r="C32" s="49">
        <f>B32*100</f>
        <v>8622.77</v>
      </c>
      <c r="D32" s="53">
        <f>C32*70/100</f>
        <v>6035.9390000000003</v>
      </c>
      <c r="E32" s="50">
        <v>75.841847999999999</v>
      </c>
      <c r="F32" s="49">
        <v>6286.96</v>
      </c>
      <c r="G32" s="49">
        <v>4383.91</v>
      </c>
    </row>
    <row r="33" spans="1:7">
      <c r="A33" s="25" t="s">
        <v>190</v>
      </c>
      <c r="B33" s="50">
        <v>0</v>
      </c>
      <c r="C33" s="49">
        <v>0</v>
      </c>
      <c r="D33" s="53">
        <v>0</v>
      </c>
      <c r="E33" s="50">
        <v>1.9258519999999999</v>
      </c>
      <c r="F33" s="49">
        <v>148.77000000000001</v>
      </c>
      <c r="G33" s="49">
        <v>59.51</v>
      </c>
    </row>
    <row r="34" spans="1:7" s="4" customFormat="1">
      <c r="A34" s="24" t="s">
        <v>267</v>
      </c>
      <c r="B34" s="17">
        <f>B32</f>
        <v>86.227699999999999</v>
      </c>
      <c r="C34" s="19">
        <f>C32</f>
        <v>8622.77</v>
      </c>
      <c r="D34" s="20">
        <f>D32</f>
        <v>6035.9390000000003</v>
      </c>
      <c r="E34" s="17">
        <f>SUM(E32:E33)</f>
        <v>77.767700000000005</v>
      </c>
      <c r="F34" s="19">
        <f>SUM(F32:F33)</f>
        <v>6435.7300000000005</v>
      </c>
      <c r="G34" s="19">
        <f>SUM(G32:G33)</f>
        <v>4443.42</v>
      </c>
    </row>
    <row r="35" spans="1:7" s="4" customFormat="1">
      <c r="A35" s="24"/>
      <c r="B35" s="32"/>
      <c r="C35" s="33"/>
      <c r="D35" s="34"/>
      <c r="E35" s="32"/>
      <c r="F35" s="33"/>
      <c r="G35" s="33"/>
    </row>
    <row r="36" spans="1:7" s="4" customFormat="1">
      <c r="A36" s="24" t="s">
        <v>94</v>
      </c>
      <c r="B36" s="17">
        <v>21.3278</v>
      </c>
      <c r="C36" s="19">
        <f>B36*120</f>
        <v>2559.3359999999998</v>
      </c>
      <c r="D36" s="20">
        <f>C36*70/100</f>
        <v>1791.5351999999998</v>
      </c>
      <c r="E36" s="17">
        <v>20.581700000000001</v>
      </c>
      <c r="F36" s="19">
        <v>1712.13</v>
      </c>
      <c r="G36" s="19">
        <v>1184.3399999999999</v>
      </c>
    </row>
    <row r="37" spans="1:7" s="4" customFormat="1">
      <c r="A37" s="24"/>
      <c r="B37" s="32"/>
      <c r="C37" s="33"/>
      <c r="D37" s="34"/>
      <c r="E37" s="32"/>
      <c r="F37" s="33"/>
      <c r="G37" s="33"/>
    </row>
    <row r="38" spans="1:7" s="4" customFormat="1">
      <c r="A38" s="24" t="s">
        <v>121</v>
      </c>
      <c r="B38" s="17">
        <v>142.41720000000001</v>
      </c>
      <c r="C38" s="19">
        <f>B38*130</f>
        <v>18514.236000000001</v>
      </c>
      <c r="D38" s="20">
        <f>C38*70/100</f>
        <v>12959.965200000001</v>
      </c>
      <c r="E38" s="17">
        <v>138.54690199999999</v>
      </c>
      <c r="F38" s="19">
        <v>14918.23</v>
      </c>
      <c r="G38" s="19">
        <v>10442</v>
      </c>
    </row>
    <row r="39" spans="1:7" s="4" customFormat="1">
      <c r="A39" s="24"/>
      <c r="B39" s="17"/>
      <c r="C39" s="19"/>
      <c r="D39" s="20"/>
      <c r="E39" s="32"/>
      <c r="F39" s="33"/>
      <c r="G39" s="33"/>
    </row>
    <row r="40" spans="1:7" s="4" customFormat="1">
      <c r="A40" s="24" t="s">
        <v>53</v>
      </c>
      <c r="B40" s="17">
        <v>36.721200000000003</v>
      </c>
      <c r="C40" s="19">
        <f>B40*130</f>
        <v>4773.7560000000003</v>
      </c>
      <c r="D40" s="20">
        <f>C40*70/100</f>
        <v>3341.6292000000003</v>
      </c>
      <c r="E40" s="17">
        <v>34.151400000000002</v>
      </c>
      <c r="F40" s="19">
        <v>2989.59</v>
      </c>
      <c r="G40" s="19">
        <v>2092.19</v>
      </c>
    </row>
    <row r="41" spans="1:7" s="4" customFormat="1">
      <c r="A41" s="24"/>
      <c r="B41" s="32"/>
      <c r="C41" s="33"/>
      <c r="D41" s="34"/>
      <c r="E41" s="32"/>
      <c r="F41" s="33"/>
      <c r="G41" s="33"/>
    </row>
    <row r="42" spans="1:7" s="4" customFormat="1">
      <c r="A42" s="24" t="s">
        <v>268</v>
      </c>
      <c r="B42" s="17">
        <v>601.39499999999998</v>
      </c>
      <c r="C42" s="19">
        <f>B42*130</f>
        <v>78181.349999999991</v>
      </c>
      <c r="D42" s="20">
        <f>C42*70/100</f>
        <v>54726.944999999992</v>
      </c>
      <c r="E42" s="17">
        <v>585.45020099999999</v>
      </c>
      <c r="F42" s="19">
        <v>66766.97</v>
      </c>
      <c r="G42" s="19">
        <v>46726.77</v>
      </c>
    </row>
    <row r="43" spans="1:7" s="4" customFormat="1">
      <c r="A43" s="24"/>
      <c r="B43" s="32"/>
      <c r="C43" s="33"/>
      <c r="D43" s="34"/>
      <c r="E43" s="32"/>
      <c r="F43" s="33"/>
      <c r="G43" s="33"/>
    </row>
    <row r="44" spans="1:7">
      <c r="A44" s="25" t="s">
        <v>55</v>
      </c>
      <c r="B44" s="50">
        <v>300.19040000000001</v>
      </c>
      <c r="C44" s="49">
        <f>B44*130</f>
        <v>39024.752</v>
      </c>
      <c r="D44" s="53">
        <f>C44*70/100</f>
        <v>27317.326400000002</v>
      </c>
      <c r="E44" s="50">
        <v>289.943084</v>
      </c>
      <c r="F44" s="49">
        <v>25676.42</v>
      </c>
      <c r="G44" s="49">
        <v>17924.54</v>
      </c>
    </row>
    <row r="45" spans="1:7">
      <c r="A45" s="25" t="s">
        <v>189</v>
      </c>
      <c r="B45" s="50">
        <v>0</v>
      </c>
      <c r="C45" s="49">
        <v>0</v>
      </c>
      <c r="D45" s="53">
        <v>0</v>
      </c>
      <c r="E45" s="50">
        <v>0.50511600000000001</v>
      </c>
      <c r="F45" s="49">
        <v>38.35</v>
      </c>
      <c r="G45" s="49">
        <v>11.72</v>
      </c>
    </row>
    <row r="46" spans="1:7" s="4" customFormat="1">
      <c r="A46" s="24" t="s">
        <v>269</v>
      </c>
      <c r="B46" s="17">
        <f>B44</f>
        <v>300.19040000000001</v>
      </c>
      <c r="C46" s="19">
        <f>C44</f>
        <v>39024.752</v>
      </c>
      <c r="D46" s="20">
        <f>D44</f>
        <v>27317.326400000002</v>
      </c>
      <c r="E46" s="17">
        <f>SUM(E44:E45)</f>
        <v>290.44819999999999</v>
      </c>
      <c r="F46" s="19">
        <f>SUM(F44:F45)</f>
        <v>25714.769999999997</v>
      </c>
      <c r="G46" s="19">
        <f>SUM(G44:G45)</f>
        <v>17936.260000000002</v>
      </c>
    </row>
    <row r="47" spans="1:7" s="4" customFormat="1">
      <c r="A47" s="24"/>
      <c r="B47" s="32"/>
      <c r="C47" s="33"/>
      <c r="D47" s="34"/>
      <c r="E47" s="32"/>
      <c r="F47" s="33"/>
      <c r="G47" s="33"/>
    </row>
    <row r="48" spans="1:7" s="4" customFormat="1">
      <c r="A48" s="24" t="s">
        <v>95</v>
      </c>
      <c r="B48" s="17">
        <v>2.7483</v>
      </c>
      <c r="C48" s="19">
        <f>B48*130</f>
        <v>357.279</v>
      </c>
      <c r="D48" s="20">
        <f>C48*70/100</f>
        <v>250.09529999999998</v>
      </c>
      <c r="E48" s="17">
        <v>2.4695</v>
      </c>
      <c r="F48" s="19">
        <v>262.74</v>
      </c>
      <c r="G48" s="19">
        <v>183.92</v>
      </c>
    </row>
    <row r="49" spans="1:7" s="4" customFormat="1">
      <c r="A49" s="24"/>
      <c r="B49" s="32"/>
      <c r="C49" s="33"/>
      <c r="D49" s="34"/>
      <c r="E49" s="32"/>
      <c r="F49" s="33"/>
      <c r="G49" s="33"/>
    </row>
    <row r="50" spans="1:7">
      <c r="A50" s="25" t="s">
        <v>51</v>
      </c>
      <c r="B50" s="50">
        <v>427.16579999999999</v>
      </c>
      <c r="C50" s="49">
        <f>B50*130</f>
        <v>55531.553999999996</v>
      </c>
      <c r="D50" s="53">
        <f>C50*70/100</f>
        <v>38872.087800000001</v>
      </c>
      <c r="E50" s="50">
        <v>403.118223</v>
      </c>
      <c r="F50" s="49">
        <v>42624.95</v>
      </c>
      <c r="G50" s="49">
        <v>29823.74</v>
      </c>
    </row>
    <row r="51" spans="1:7">
      <c r="A51" s="25" t="s">
        <v>107</v>
      </c>
      <c r="B51" s="50">
        <v>0</v>
      </c>
      <c r="C51" s="49">
        <v>0</v>
      </c>
      <c r="D51" s="53">
        <v>0</v>
      </c>
      <c r="E51" s="50">
        <v>0.45857700000000001</v>
      </c>
      <c r="F51" s="49">
        <v>53.88</v>
      </c>
      <c r="G51" s="49">
        <v>37.72</v>
      </c>
    </row>
    <row r="52" spans="1:7" s="4" customFormat="1">
      <c r="A52" s="24" t="s">
        <v>270</v>
      </c>
      <c r="B52" s="17">
        <f>B50</f>
        <v>427.16579999999999</v>
      </c>
      <c r="C52" s="19">
        <f>C50</f>
        <v>55531.553999999996</v>
      </c>
      <c r="D52" s="20">
        <f>D50</f>
        <v>38872.087800000001</v>
      </c>
      <c r="E52" s="17">
        <f>SUM(E50:E51)</f>
        <v>403.57679999999999</v>
      </c>
      <c r="F52" s="19">
        <f>SUM(F50:F51)</f>
        <v>42678.829999999994</v>
      </c>
      <c r="G52" s="19">
        <f>SUM(G50:G51)</f>
        <v>29861.460000000003</v>
      </c>
    </row>
    <row r="53" spans="1:7" s="4" customFormat="1">
      <c r="A53" s="24"/>
      <c r="B53" s="32"/>
      <c r="C53" s="33"/>
      <c r="D53" s="34"/>
      <c r="E53" s="32"/>
      <c r="F53" s="33"/>
      <c r="G53" s="33"/>
    </row>
    <row r="54" spans="1:7" s="4" customFormat="1">
      <c r="A54" s="24" t="s">
        <v>54</v>
      </c>
      <c r="B54" s="17">
        <v>0.2271</v>
      </c>
      <c r="C54" s="19">
        <f>B54*130</f>
        <v>29.523</v>
      </c>
      <c r="D54" s="20">
        <f>C54*70/100</f>
        <v>20.6661</v>
      </c>
      <c r="E54" s="17">
        <v>0.2271</v>
      </c>
      <c r="F54" s="19">
        <v>23.04</v>
      </c>
      <c r="G54" s="19">
        <v>16.13</v>
      </c>
    </row>
    <row r="55" spans="1:7" s="4" customFormat="1">
      <c r="A55" s="24"/>
      <c r="B55" s="32"/>
      <c r="C55" s="33"/>
      <c r="D55" s="34"/>
      <c r="E55" s="32"/>
      <c r="F55" s="33"/>
      <c r="G55" s="33"/>
    </row>
    <row r="56" spans="1:7">
      <c r="A56" s="25" t="s">
        <v>52</v>
      </c>
      <c r="B56" s="50">
        <v>385.73450000000003</v>
      </c>
      <c r="C56" s="49">
        <f>B56*120</f>
        <v>46288.14</v>
      </c>
      <c r="D56" s="53">
        <f>C56*70/100</f>
        <v>32401.697999999997</v>
      </c>
      <c r="E56" s="50">
        <v>343.23832800000002</v>
      </c>
      <c r="F56" s="49">
        <v>27124.79</v>
      </c>
      <c r="G56" s="49">
        <v>18927.900000000001</v>
      </c>
    </row>
    <row r="57" spans="1:7">
      <c r="A57" s="25" t="s">
        <v>142</v>
      </c>
      <c r="B57" s="50">
        <v>0</v>
      </c>
      <c r="C57" s="49">
        <v>0</v>
      </c>
      <c r="D57" s="53">
        <v>0</v>
      </c>
      <c r="E57" s="50">
        <v>8.2051219999999994</v>
      </c>
      <c r="F57" s="49">
        <v>728.03</v>
      </c>
      <c r="G57" s="49">
        <v>509.31</v>
      </c>
    </row>
    <row r="58" spans="1:7">
      <c r="A58" s="25" t="s">
        <v>188</v>
      </c>
      <c r="B58" s="50">
        <v>0</v>
      </c>
      <c r="C58" s="49">
        <v>0</v>
      </c>
      <c r="D58" s="53">
        <v>0</v>
      </c>
      <c r="E58" s="50">
        <v>8.8968670000000003</v>
      </c>
      <c r="F58" s="49">
        <v>623.14</v>
      </c>
      <c r="G58" s="49">
        <v>435.34</v>
      </c>
    </row>
    <row r="59" spans="1:7">
      <c r="A59" s="25" t="s">
        <v>120</v>
      </c>
      <c r="B59" s="50">
        <v>0</v>
      </c>
      <c r="C59" s="49">
        <v>0</v>
      </c>
      <c r="D59" s="53">
        <v>0</v>
      </c>
      <c r="E59" s="50">
        <v>0.80738200000000004</v>
      </c>
      <c r="F59" s="49">
        <v>49.23</v>
      </c>
      <c r="G59" s="49">
        <v>34.46</v>
      </c>
    </row>
    <row r="60" spans="1:7" s="4" customFormat="1">
      <c r="A60" s="24" t="s">
        <v>271</v>
      </c>
      <c r="B60" s="17">
        <f>B56</f>
        <v>385.73450000000003</v>
      </c>
      <c r="C60" s="19">
        <f>C56</f>
        <v>46288.14</v>
      </c>
      <c r="D60" s="20">
        <f>D56</f>
        <v>32401.697999999997</v>
      </c>
      <c r="E60" s="17">
        <f>SUM(E56:E59)</f>
        <v>361.14769900000005</v>
      </c>
      <c r="F60" s="19">
        <f>SUM(F56:F59)</f>
        <v>28525.19</v>
      </c>
      <c r="G60" s="19">
        <f>SUM(G56:G59)</f>
        <v>19907.010000000002</v>
      </c>
    </row>
    <row r="61" spans="1:7" s="4" customFormat="1">
      <c r="A61" s="24"/>
      <c r="B61" s="32"/>
      <c r="C61" s="33"/>
      <c r="D61" s="34"/>
      <c r="E61" s="32"/>
      <c r="F61" s="33"/>
      <c r="G61" s="33"/>
    </row>
    <row r="62" spans="1:7">
      <c r="A62" s="25" t="s">
        <v>272</v>
      </c>
      <c r="B62" s="50">
        <v>161.62219999999999</v>
      </c>
      <c r="C62" s="49">
        <f>B62*110</f>
        <v>17778.441999999999</v>
      </c>
      <c r="D62" s="53">
        <f>C62*70/100</f>
        <v>12444.909399999999</v>
      </c>
      <c r="E62" s="8">
        <v>143.2732</v>
      </c>
      <c r="F62" s="49">
        <v>10508.64</v>
      </c>
      <c r="G62" s="9">
        <v>7339.46</v>
      </c>
    </row>
    <row r="63" spans="1:7">
      <c r="A63" s="25" t="s">
        <v>320</v>
      </c>
      <c r="B63" s="1">
        <v>0</v>
      </c>
      <c r="C63" s="1">
        <v>0</v>
      </c>
      <c r="D63" s="54">
        <v>0</v>
      </c>
      <c r="E63" s="50">
        <v>4.2268999999999997</v>
      </c>
      <c r="F63" s="49">
        <v>340.76</v>
      </c>
      <c r="G63" s="49">
        <v>238.32</v>
      </c>
    </row>
    <row r="64" spans="1:7" s="4" customFormat="1">
      <c r="A64" s="24" t="s">
        <v>272</v>
      </c>
      <c r="B64" s="17">
        <f>SUM(B62:B63)</f>
        <v>161.62219999999999</v>
      </c>
      <c r="C64" s="19">
        <f>B64*110</f>
        <v>17778.441999999999</v>
      </c>
      <c r="D64" s="20">
        <f>C64*70/100</f>
        <v>12444.909399999999</v>
      </c>
      <c r="E64" s="17">
        <f>SUM(E62:E63)</f>
        <v>147.5001</v>
      </c>
      <c r="F64" s="19">
        <f>SUM(F62:F63)</f>
        <v>10849.4</v>
      </c>
      <c r="G64" s="19">
        <f>SUM(G62:G63)</f>
        <v>7577.78</v>
      </c>
    </row>
    <row r="65" spans="1:7" s="4" customFormat="1">
      <c r="A65" s="24"/>
      <c r="B65" s="32"/>
      <c r="C65" s="33"/>
      <c r="D65" s="34"/>
      <c r="E65" s="40"/>
      <c r="F65" s="33"/>
      <c r="G65" s="33"/>
    </row>
    <row r="66" spans="1:7">
      <c r="A66" s="25" t="s">
        <v>46</v>
      </c>
      <c r="B66" s="50">
        <v>443.80590000000001</v>
      </c>
      <c r="C66" s="49">
        <f>B66*140</f>
        <v>62132.826000000001</v>
      </c>
      <c r="D66" s="53">
        <f>C66*70/100</f>
        <v>43492.978200000005</v>
      </c>
      <c r="E66" s="50">
        <v>341.92270100000002</v>
      </c>
      <c r="F66" s="49">
        <v>34957.33</v>
      </c>
      <c r="G66" s="49">
        <v>24432.35</v>
      </c>
    </row>
    <row r="67" spans="1:7">
      <c r="A67" s="25" t="s">
        <v>139</v>
      </c>
      <c r="B67" s="50">
        <v>0</v>
      </c>
      <c r="C67" s="49">
        <v>0</v>
      </c>
      <c r="D67" s="53">
        <v>0</v>
      </c>
      <c r="E67" s="50">
        <v>28.098559000000002</v>
      </c>
      <c r="F67" s="49">
        <v>3093.12</v>
      </c>
      <c r="G67" s="49">
        <v>2160.59</v>
      </c>
    </row>
    <row r="68" spans="1:7">
      <c r="A68" s="25" t="s">
        <v>185</v>
      </c>
      <c r="B68" s="50">
        <v>0</v>
      </c>
      <c r="C68" s="49">
        <v>0</v>
      </c>
      <c r="D68" s="53">
        <v>0</v>
      </c>
      <c r="E68" s="50">
        <v>53.414639999999999</v>
      </c>
      <c r="F68" s="49">
        <v>5037.04</v>
      </c>
      <c r="G68" s="49">
        <v>3522.4</v>
      </c>
    </row>
    <row r="69" spans="1:7" s="4" customFormat="1">
      <c r="A69" s="24" t="s">
        <v>46</v>
      </c>
      <c r="B69" s="17">
        <f>B66</f>
        <v>443.80590000000001</v>
      </c>
      <c r="C69" s="19">
        <f>C66</f>
        <v>62132.826000000001</v>
      </c>
      <c r="D69" s="20">
        <f>D66</f>
        <v>43492.978200000005</v>
      </c>
      <c r="E69" s="17">
        <f>SUM(E66:E68)</f>
        <v>423.43590000000006</v>
      </c>
      <c r="F69" s="19">
        <f>SUM(F66:F68)</f>
        <v>43087.490000000005</v>
      </c>
      <c r="G69" s="19">
        <f>SUM(G66:G68)</f>
        <v>30115.34</v>
      </c>
    </row>
    <row r="70" spans="1:7" s="4" customFormat="1">
      <c r="A70" s="24"/>
      <c r="B70" s="32"/>
      <c r="C70" s="33"/>
      <c r="D70" s="34"/>
      <c r="E70" s="32"/>
      <c r="F70" s="33"/>
      <c r="G70" s="33"/>
    </row>
    <row r="71" spans="1:7" s="4" customFormat="1">
      <c r="A71" s="24" t="s">
        <v>47</v>
      </c>
      <c r="B71" s="17">
        <v>0.9708</v>
      </c>
      <c r="C71" s="19">
        <f>B71*110</f>
        <v>106.788</v>
      </c>
      <c r="D71" s="20">
        <f>C71*70/100</f>
        <v>74.751599999999996</v>
      </c>
      <c r="E71" s="17">
        <v>0.7651</v>
      </c>
      <c r="F71" s="19">
        <v>47.7</v>
      </c>
      <c r="G71" s="19">
        <v>33.04</v>
      </c>
    </row>
    <row r="72" spans="1:7" s="4" customFormat="1">
      <c r="A72" s="24"/>
      <c r="B72" s="32"/>
      <c r="C72" s="33"/>
      <c r="D72" s="34"/>
      <c r="E72" s="32"/>
      <c r="F72" s="33"/>
      <c r="G72" s="33"/>
    </row>
    <row r="73" spans="1:7">
      <c r="A73" s="25" t="s">
        <v>48</v>
      </c>
      <c r="B73" s="50">
        <v>188.7568</v>
      </c>
      <c r="C73" s="49">
        <f>B73*130</f>
        <v>24538.383999999998</v>
      </c>
      <c r="D73" s="53">
        <f>C73*70/100</f>
        <v>17176.8688</v>
      </c>
      <c r="E73" s="50">
        <v>164.96040199999999</v>
      </c>
      <c r="F73" s="49">
        <v>15422.87</v>
      </c>
      <c r="G73" s="49">
        <v>10769.2</v>
      </c>
    </row>
    <row r="74" spans="1:7">
      <c r="A74" s="25" t="s">
        <v>141</v>
      </c>
      <c r="B74" s="50">
        <v>0</v>
      </c>
      <c r="C74" s="49">
        <v>0</v>
      </c>
      <c r="D74" s="53">
        <v>0</v>
      </c>
      <c r="E74" s="50">
        <v>4.0535600000000001</v>
      </c>
      <c r="F74" s="49">
        <v>333.99</v>
      </c>
      <c r="G74" s="49">
        <v>232.67</v>
      </c>
    </row>
    <row r="75" spans="1:7">
      <c r="A75" s="25" t="s">
        <v>106</v>
      </c>
      <c r="B75" s="50">
        <v>0</v>
      </c>
      <c r="C75" s="49">
        <v>0</v>
      </c>
      <c r="D75" s="53">
        <v>0</v>
      </c>
      <c r="E75" s="50">
        <v>5.231338</v>
      </c>
      <c r="F75" s="49">
        <v>508.17</v>
      </c>
      <c r="G75" s="49">
        <v>355.71</v>
      </c>
    </row>
    <row r="76" spans="1:7" s="4" customFormat="1">
      <c r="A76" s="24" t="s">
        <v>273</v>
      </c>
      <c r="B76" s="17">
        <f>B73</f>
        <v>188.7568</v>
      </c>
      <c r="C76" s="19">
        <f>C73</f>
        <v>24538.383999999998</v>
      </c>
      <c r="D76" s="20">
        <f>D73</f>
        <v>17176.8688</v>
      </c>
      <c r="E76" s="17">
        <f>SUM(E73:E75)</f>
        <v>174.24529999999999</v>
      </c>
      <c r="F76" s="19">
        <f>SUM(F73:F75)</f>
        <v>16265.03</v>
      </c>
      <c r="G76" s="19">
        <f>SUM(G73:G75)</f>
        <v>11357.58</v>
      </c>
    </row>
    <row r="77" spans="1:7" s="4" customFormat="1">
      <c r="A77" s="24"/>
      <c r="B77" s="32"/>
      <c r="C77" s="33"/>
      <c r="D77" s="34"/>
      <c r="E77" s="32"/>
      <c r="F77" s="33"/>
      <c r="G77" s="33"/>
    </row>
    <row r="78" spans="1:7">
      <c r="A78" s="25" t="s">
        <v>50</v>
      </c>
      <c r="B78" s="50">
        <v>15.419</v>
      </c>
      <c r="C78" s="49">
        <f>B78*60</f>
        <v>925.14</v>
      </c>
      <c r="D78" s="53">
        <f>C78*70/100</f>
        <v>647.59799999999996</v>
      </c>
      <c r="E78" s="50">
        <v>10.162100000000001</v>
      </c>
      <c r="F78" s="49">
        <v>354.57</v>
      </c>
      <c r="G78" s="49">
        <v>248.18</v>
      </c>
    </row>
    <row r="79" spans="1:7">
      <c r="A79" s="25" t="s">
        <v>289</v>
      </c>
      <c r="B79" s="50">
        <v>0</v>
      </c>
      <c r="C79" s="49">
        <v>0</v>
      </c>
      <c r="D79" s="53">
        <v>0</v>
      </c>
      <c r="E79" s="50">
        <v>9.8100000000000007E-2</v>
      </c>
      <c r="F79" s="49">
        <v>4.5</v>
      </c>
      <c r="G79" s="49">
        <v>2.99</v>
      </c>
    </row>
    <row r="80" spans="1:7">
      <c r="A80" s="25" t="s">
        <v>212</v>
      </c>
      <c r="B80" s="50">
        <v>0</v>
      </c>
      <c r="C80" s="49">
        <v>0</v>
      </c>
      <c r="D80" s="53">
        <v>0</v>
      </c>
      <c r="E80" s="50">
        <v>4.5991999999999997</v>
      </c>
      <c r="F80" s="49">
        <v>207.13</v>
      </c>
      <c r="G80" s="49">
        <v>172.62</v>
      </c>
    </row>
    <row r="81" spans="1:7" s="4" customFormat="1">
      <c r="A81" s="24" t="s">
        <v>274</v>
      </c>
      <c r="B81" s="17">
        <f>B78</f>
        <v>15.419</v>
      </c>
      <c r="C81" s="19">
        <f>C78</f>
        <v>925.14</v>
      </c>
      <c r="D81" s="20">
        <f>D78</f>
        <v>647.59799999999996</v>
      </c>
      <c r="E81" s="17">
        <f>SUM(E78:E80)</f>
        <v>14.859400000000001</v>
      </c>
      <c r="F81" s="19">
        <f>SUM(F78:F80)</f>
        <v>566.20000000000005</v>
      </c>
      <c r="G81" s="19">
        <f>SUM(G78:G80)</f>
        <v>423.79</v>
      </c>
    </row>
    <row r="82" spans="1:7" s="4" customFormat="1">
      <c r="A82" s="24"/>
      <c r="B82" s="32"/>
      <c r="C82" s="33"/>
      <c r="D82" s="34"/>
      <c r="E82" s="32"/>
      <c r="F82" s="33"/>
      <c r="G82" s="33"/>
    </row>
    <row r="83" spans="1:7" s="4" customFormat="1">
      <c r="A83" s="24" t="s">
        <v>213</v>
      </c>
      <c r="B83" s="17">
        <v>223.91980000000001</v>
      </c>
      <c r="C83" s="19">
        <f>B83*140</f>
        <v>31348.772000000001</v>
      </c>
      <c r="D83" s="20">
        <f>C83*70/100</f>
        <v>21944.1404</v>
      </c>
      <c r="E83" s="17">
        <v>196.78630000000001</v>
      </c>
      <c r="F83" s="19">
        <v>23741.71</v>
      </c>
      <c r="G83" s="19">
        <v>16607.189999999999</v>
      </c>
    </row>
    <row r="84" spans="1:7" s="4" customFormat="1">
      <c r="A84" s="24"/>
      <c r="B84" s="32"/>
      <c r="C84" s="33"/>
      <c r="D84" s="34"/>
      <c r="E84" s="32"/>
      <c r="F84" s="33"/>
      <c r="G84" s="33"/>
    </row>
    <row r="85" spans="1:7" s="4" customFormat="1">
      <c r="A85" s="24" t="s">
        <v>56</v>
      </c>
      <c r="B85" s="17">
        <v>18.078900000000001</v>
      </c>
      <c r="C85" s="19">
        <f>B85*140</f>
        <v>2531.0460000000003</v>
      </c>
      <c r="D85" s="20">
        <f>C85*70/100</f>
        <v>1771.7322000000004</v>
      </c>
      <c r="E85" s="17">
        <v>16.6066</v>
      </c>
      <c r="F85" s="19">
        <v>2089.2800000000002</v>
      </c>
      <c r="G85" s="19">
        <v>1461.75</v>
      </c>
    </row>
    <row r="86" spans="1:7" s="4" customFormat="1">
      <c r="A86" s="24"/>
      <c r="B86" s="32"/>
      <c r="C86" s="33"/>
      <c r="D86" s="34"/>
      <c r="E86" s="32"/>
      <c r="F86" s="33"/>
      <c r="G86" s="33"/>
    </row>
    <row r="87" spans="1:7" s="4" customFormat="1">
      <c r="A87" s="24" t="s">
        <v>229</v>
      </c>
      <c r="B87" s="17">
        <v>28.8261</v>
      </c>
      <c r="C87" s="19">
        <f>B87*125</f>
        <v>3603.2624999999998</v>
      </c>
      <c r="D87" s="20">
        <f>C87*70/100</f>
        <v>2522.2837500000001</v>
      </c>
      <c r="E87" s="17">
        <v>27.160799999999998</v>
      </c>
      <c r="F87" s="19">
        <v>2447.64</v>
      </c>
      <c r="G87" s="19">
        <v>1710.17</v>
      </c>
    </row>
    <row r="88" spans="1:7" s="4" customFormat="1">
      <c r="A88" s="24"/>
      <c r="B88" s="32"/>
      <c r="C88" s="33"/>
      <c r="D88" s="34"/>
      <c r="E88" s="32"/>
      <c r="F88" s="33"/>
      <c r="G88" s="33"/>
    </row>
    <row r="89" spans="1:7" s="4" customFormat="1">
      <c r="A89" s="24" t="s">
        <v>228</v>
      </c>
      <c r="B89" s="17">
        <v>0.12770000000000001</v>
      </c>
      <c r="C89" s="19">
        <f>B89*125</f>
        <v>15.9625</v>
      </c>
      <c r="D89" s="20">
        <f>C89*70/100</f>
        <v>11.17375</v>
      </c>
      <c r="E89" s="17">
        <v>3.2599999999999997E-2</v>
      </c>
      <c r="F89" s="17">
        <v>4</v>
      </c>
      <c r="G89" s="19">
        <v>2.75</v>
      </c>
    </row>
    <row r="90" spans="1:7" s="4" customFormat="1">
      <c r="A90" s="24"/>
      <c r="B90" s="32"/>
      <c r="C90" s="33"/>
      <c r="D90" s="34"/>
      <c r="E90" s="32"/>
      <c r="F90" s="32"/>
      <c r="G90" s="32"/>
    </row>
    <row r="91" spans="1:7" s="4" customFormat="1">
      <c r="A91" s="24" t="s">
        <v>59</v>
      </c>
      <c r="B91" s="17">
        <v>0</v>
      </c>
      <c r="C91" s="19">
        <v>0</v>
      </c>
      <c r="D91" s="20">
        <f>C91*70/100</f>
        <v>0</v>
      </c>
      <c r="E91" s="17">
        <v>0.23150000000000001</v>
      </c>
      <c r="F91" s="19">
        <v>28.56</v>
      </c>
      <c r="G91" s="19">
        <v>19.73</v>
      </c>
    </row>
    <row r="92" spans="1:7" s="4" customFormat="1">
      <c r="A92" s="24"/>
      <c r="B92" s="32"/>
      <c r="C92" s="33"/>
      <c r="D92" s="34"/>
      <c r="E92" s="32"/>
      <c r="F92" s="33"/>
      <c r="G92" s="33"/>
    </row>
    <row r="93" spans="1:7" s="4" customFormat="1">
      <c r="A93" s="24" t="s">
        <v>60</v>
      </c>
      <c r="B93" s="17">
        <v>0.1331</v>
      </c>
      <c r="C93" s="19">
        <f>B93*125</f>
        <v>16.637499999999999</v>
      </c>
      <c r="D93" s="20">
        <f>C93*70/100</f>
        <v>11.64625</v>
      </c>
      <c r="E93" s="17">
        <v>0.1331</v>
      </c>
      <c r="F93" s="19">
        <v>9.89</v>
      </c>
      <c r="G93" s="19">
        <v>6.91</v>
      </c>
    </row>
    <row r="94" spans="1:7" s="4" customFormat="1">
      <c r="A94" s="24"/>
      <c r="B94" s="32"/>
      <c r="C94" s="33"/>
      <c r="D94" s="34"/>
      <c r="E94" s="32"/>
      <c r="F94" s="33"/>
      <c r="G94" s="33"/>
    </row>
    <row r="95" spans="1:7" s="4" customFormat="1">
      <c r="A95" s="24" t="s">
        <v>184</v>
      </c>
      <c r="B95" s="17">
        <v>0.22900000000000001</v>
      </c>
      <c r="C95" s="19">
        <f>B95*125</f>
        <v>28.625</v>
      </c>
      <c r="D95" s="20">
        <f>C95*70/100</f>
        <v>20.037500000000001</v>
      </c>
      <c r="E95" s="17">
        <v>0.22900000000000001</v>
      </c>
      <c r="F95" s="19">
        <v>15.48</v>
      </c>
      <c r="G95" s="19">
        <v>10.84</v>
      </c>
    </row>
    <row r="96" spans="1:7" s="4" customFormat="1">
      <c r="A96" s="24"/>
      <c r="B96" s="32"/>
      <c r="C96" s="33"/>
      <c r="D96" s="34"/>
      <c r="E96" s="32"/>
      <c r="F96" s="33"/>
      <c r="G96" s="33"/>
    </row>
    <row r="97" spans="1:7" s="4" customFormat="1">
      <c r="A97" s="24" t="s">
        <v>61</v>
      </c>
      <c r="B97" s="17">
        <v>71.129599999999996</v>
      </c>
      <c r="C97" s="19">
        <f>B97*125</f>
        <v>8891.1999999999989</v>
      </c>
      <c r="D97" s="20">
        <f>C97*70/100</f>
        <v>6223.8399999999992</v>
      </c>
      <c r="E97" s="17">
        <v>67.755499999999998</v>
      </c>
      <c r="F97" s="19">
        <v>4755.88</v>
      </c>
      <c r="G97" s="19">
        <v>3304.1</v>
      </c>
    </row>
    <row r="98" spans="1:7" s="4" customFormat="1">
      <c r="A98" s="24"/>
      <c r="B98" s="32"/>
      <c r="C98" s="33"/>
      <c r="D98" s="34"/>
      <c r="E98" s="32"/>
      <c r="F98" s="33"/>
      <c r="G98" s="33"/>
    </row>
    <row r="99" spans="1:7" s="4" customFormat="1">
      <c r="A99" s="24" t="s">
        <v>58</v>
      </c>
      <c r="B99" s="17">
        <v>76.617400000000004</v>
      </c>
      <c r="C99" s="19">
        <f>B99*125</f>
        <v>9577.1750000000011</v>
      </c>
      <c r="D99" s="20">
        <f>C99*70/100</f>
        <v>6704.0225000000009</v>
      </c>
      <c r="E99" s="17">
        <v>73.592299999999994</v>
      </c>
      <c r="F99" s="19">
        <v>6676.51</v>
      </c>
      <c r="G99" s="19">
        <v>4661.13</v>
      </c>
    </row>
    <row r="100" spans="1:7" s="4" customFormat="1">
      <c r="A100" s="24"/>
      <c r="B100" s="32"/>
      <c r="C100" s="33"/>
      <c r="D100" s="34"/>
      <c r="E100" s="32"/>
      <c r="F100" s="33"/>
      <c r="G100" s="33"/>
    </row>
    <row r="101" spans="1:7">
      <c r="A101" s="25" t="s">
        <v>65</v>
      </c>
      <c r="B101" s="50">
        <v>58.658299999999997</v>
      </c>
      <c r="C101" s="49">
        <f>B101*100</f>
        <v>5865.83</v>
      </c>
      <c r="D101" s="53">
        <f>C101*70/100</f>
        <v>4106.0810000000001</v>
      </c>
      <c r="E101" s="50">
        <v>53.947318000000003</v>
      </c>
      <c r="F101" s="49">
        <v>4118.26</v>
      </c>
      <c r="G101" s="49">
        <v>2876.04</v>
      </c>
    </row>
    <row r="102" spans="1:7">
      <c r="A102" s="25" t="s">
        <v>155</v>
      </c>
      <c r="B102" s="50">
        <v>0</v>
      </c>
      <c r="C102" s="49">
        <v>0</v>
      </c>
      <c r="D102" s="53">
        <v>0</v>
      </c>
      <c r="E102" s="50">
        <v>1.3535999999999999</v>
      </c>
      <c r="F102" s="49">
        <v>134.94</v>
      </c>
      <c r="G102" s="49">
        <v>94.46</v>
      </c>
    </row>
    <row r="103" spans="1:7">
      <c r="A103" s="25" t="s">
        <v>214</v>
      </c>
      <c r="B103" s="50">
        <v>0</v>
      </c>
      <c r="C103" s="49">
        <v>0</v>
      </c>
      <c r="D103" s="53">
        <v>0</v>
      </c>
      <c r="E103" s="50">
        <v>0.28218199999999999</v>
      </c>
      <c r="F103" s="49">
        <v>11</v>
      </c>
      <c r="G103" s="49">
        <v>4.4000000000000004</v>
      </c>
    </row>
    <row r="104" spans="1:7" s="4" customFormat="1">
      <c r="A104" s="24" t="s">
        <v>285</v>
      </c>
      <c r="B104" s="17">
        <f>B101</f>
        <v>58.658299999999997</v>
      </c>
      <c r="C104" s="19">
        <f>C101</f>
        <v>5865.83</v>
      </c>
      <c r="D104" s="20">
        <f>D101</f>
        <v>4106.0810000000001</v>
      </c>
      <c r="E104" s="17">
        <f>SUM(E101:E103)</f>
        <v>55.583100000000002</v>
      </c>
      <c r="F104" s="19">
        <f>SUM(F101:F103)</f>
        <v>4264.2</v>
      </c>
      <c r="G104" s="19">
        <f>SUM(G101:G103)</f>
        <v>2974.9</v>
      </c>
    </row>
    <row r="105" spans="1:7" s="4" customFormat="1">
      <c r="A105" s="24"/>
      <c r="B105" s="32"/>
      <c r="C105" s="33"/>
      <c r="D105" s="34"/>
      <c r="E105" s="32"/>
      <c r="F105" s="33"/>
      <c r="G105" s="33"/>
    </row>
    <row r="106" spans="1:7">
      <c r="A106" s="25" t="s">
        <v>63</v>
      </c>
      <c r="B106" s="50">
        <v>65.115300000000005</v>
      </c>
      <c r="C106" s="49">
        <f>B106*110</f>
        <v>7162.6830000000009</v>
      </c>
      <c r="D106" s="53">
        <f>C106*70/100</f>
        <v>5013.8781000000008</v>
      </c>
      <c r="E106" s="50">
        <v>53.654193999999997</v>
      </c>
      <c r="F106" s="49">
        <v>4655.55</v>
      </c>
      <c r="G106" s="49">
        <v>3252.06</v>
      </c>
    </row>
    <row r="107" spans="1:7">
      <c r="A107" s="25" t="s">
        <v>144</v>
      </c>
      <c r="B107" s="50">
        <v>0</v>
      </c>
      <c r="C107" s="49">
        <v>0</v>
      </c>
      <c r="D107" s="53">
        <v>0</v>
      </c>
      <c r="E107" s="50">
        <v>2.7622</v>
      </c>
      <c r="F107" s="49">
        <v>266.36</v>
      </c>
      <c r="G107" s="49">
        <v>186.45</v>
      </c>
    </row>
    <row r="108" spans="1:7">
      <c r="A108" s="25" t="s">
        <v>183</v>
      </c>
      <c r="B108" s="50">
        <v>0</v>
      </c>
      <c r="C108" s="49">
        <v>0</v>
      </c>
      <c r="D108" s="53">
        <v>0</v>
      </c>
      <c r="E108" s="50">
        <v>0.367506</v>
      </c>
      <c r="F108" s="49">
        <v>28.5</v>
      </c>
      <c r="G108" s="49">
        <v>11.4</v>
      </c>
    </row>
    <row r="109" spans="1:7" s="4" customFormat="1">
      <c r="A109" s="24" t="s">
        <v>275</v>
      </c>
      <c r="B109" s="17">
        <f>B106</f>
        <v>65.115300000000005</v>
      </c>
      <c r="C109" s="19">
        <f>C106</f>
        <v>7162.6830000000009</v>
      </c>
      <c r="D109" s="20">
        <f>D106</f>
        <v>5013.8781000000008</v>
      </c>
      <c r="E109" s="17">
        <f>SUM(E106:E108)</f>
        <v>56.783899999999996</v>
      </c>
      <c r="F109" s="19">
        <f>SUM(F106:F108)</f>
        <v>4950.41</v>
      </c>
      <c r="G109" s="19">
        <f>SUM(G106:G108)</f>
        <v>3449.91</v>
      </c>
    </row>
    <row r="110" spans="1:7" s="4" customFormat="1">
      <c r="A110" s="24"/>
      <c r="B110" s="32"/>
      <c r="C110" s="33"/>
      <c r="D110" s="34"/>
      <c r="E110" s="32"/>
      <c r="F110" s="33"/>
      <c r="G110" s="33"/>
    </row>
    <row r="111" spans="1:7" s="4" customFormat="1">
      <c r="A111" s="24" t="s">
        <v>62</v>
      </c>
      <c r="B111" s="17">
        <v>9.9022000000000006</v>
      </c>
      <c r="C111" s="19">
        <f>B111*125</f>
        <v>1237.7750000000001</v>
      </c>
      <c r="D111" s="20">
        <f>C111*70/100</f>
        <v>866.4425</v>
      </c>
      <c r="E111" s="17">
        <v>2.6288</v>
      </c>
      <c r="F111" s="19">
        <v>203.72</v>
      </c>
      <c r="G111" s="19">
        <v>142.19</v>
      </c>
    </row>
    <row r="112" spans="1:7" s="4" customFormat="1">
      <c r="A112" s="24"/>
      <c r="B112" s="32"/>
      <c r="C112" s="33"/>
      <c r="D112" s="34"/>
      <c r="E112" s="32"/>
      <c r="F112" s="33"/>
      <c r="G112" s="33"/>
    </row>
    <row r="113" spans="1:7">
      <c r="A113" s="25" t="s">
        <v>127</v>
      </c>
      <c r="B113" s="50">
        <v>74.024500000000003</v>
      </c>
      <c r="C113" s="49">
        <f>B113*130</f>
        <v>9623.1850000000013</v>
      </c>
      <c r="D113" s="53">
        <f>C113*70/100</f>
        <v>6736.2295000000004</v>
      </c>
      <c r="E113" s="50">
        <v>63.805100000000003</v>
      </c>
      <c r="F113" s="49">
        <v>6799.28</v>
      </c>
      <c r="G113" s="49">
        <v>4755.53</v>
      </c>
    </row>
    <row r="114" spans="1:7">
      <c r="A114" s="25" t="s">
        <v>148</v>
      </c>
      <c r="B114" s="50">
        <v>0</v>
      </c>
      <c r="C114" s="49">
        <v>0</v>
      </c>
      <c r="D114" s="53">
        <v>0</v>
      </c>
      <c r="E114" s="50">
        <v>0.67159999999999997</v>
      </c>
      <c r="F114" s="49">
        <v>81.900000000000006</v>
      </c>
      <c r="G114" s="49">
        <v>57.33</v>
      </c>
    </row>
    <row r="115" spans="1:7" s="4" customFormat="1">
      <c r="A115" s="24" t="s">
        <v>127</v>
      </c>
      <c r="B115" s="17">
        <f t="shared" ref="B115:G115" si="4">SUM(B113:B114)</f>
        <v>74.024500000000003</v>
      </c>
      <c r="C115" s="19">
        <f t="shared" si="4"/>
        <v>9623.1850000000013</v>
      </c>
      <c r="D115" s="20">
        <f t="shared" si="4"/>
        <v>6736.2295000000004</v>
      </c>
      <c r="E115" s="17">
        <f t="shared" si="4"/>
        <v>64.476700000000008</v>
      </c>
      <c r="F115" s="19">
        <f t="shared" si="4"/>
        <v>6881.1799999999994</v>
      </c>
      <c r="G115" s="19">
        <f t="shared" si="4"/>
        <v>4812.8599999999997</v>
      </c>
    </row>
    <row r="116" spans="1:7" s="4" customFormat="1">
      <c r="A116" s="24"/>
      <c r="B116" s="32"/>
      <c r="C116" s="33"/>
      <c r="D116" s="34"/>
      <c r="E116" s="32"/>
      <c r="F116" s="33"/>
      <c r="G116" s="33"/>
    </row>
    <row r="117" spans="1:7">
      <c r="A117" s="25" t="s">
        <v>119</v>
      </c>
      <c r="B117" s="50">
        <v>15.919</v>
      </c>
      <c r="C117" s="49">
        <f>B117*100</f>
        <v>1591.9</v>
      </c>
      <c r="D117" s="53">
        <f>C117*70/100</f>
        <v>1114.33</v>
      </c>
      <c r="E117" s="50">
        <v>14.0487</v>
      </c>
      <c r="F117" s="49">
        <v>918.49</v>
      </c>
      <c r="G117" s="49">
        <v>637.19000000000005</v>
      </c>
    </row>
    <row r="118" spans="1:7">
      <c r="A118" s="25" t="s">
        <v>151</v>
      </c>
      <c r="B118" s="50">
        <v>0</v>
      </c>
      <c r="C118" s="49">
        <v>0</v>
      </c>
      <c r="D118" s="53">
        <v>0</v>
      </c>
      <c r="E118" s="50">
        <v>1.4173</v>
      </c>
      <c r="F118" s="49">
        <v>141.72999999999999</v>
      </c>
      <c r="G118" s="49">
        <v>99.21</v>
      </c>
    </row>
    <row r="119" spans="1:7" s="4" customFormat="1">
      <c r="A119" s="24" t="s">
        <v>119</v>
      </c>
      <c r="B119" s="17">
        <f t="shared" ref="B119:G119" si="5">SUM(B117:B118)</f>
        <v>15.919</v>
      </c>
      <c r="C119" s="19">
        <f t="shared" si="5"/>
        <v>1591.9</v>
      </c>
      <c r="D119" s="20">
        <f t="shared" si="5"/>
        <v>1114.33</v>
      </c>
      <c r="E119" s="17">
        <f t="shared" si="5"/>
        <v>15.466000000000001</v>
      </c>
      <c r="F119" s="19">
        <f t="shared" si="5"/>
        <v>1060.22</v>
      </c>
      <c r="G119" s="19">
        <f t="shared" si="5"/>
        <v>736.40000000000009</v>
      </c>
    </row>
    <row r="120" spans="1:7" s="4" customFormat="1">
      <c r="A120" s="24"/>
      <c r="B120" s="32"/>
      <c r="C120" s="33"/>
      <c r="D120" s="34"/>
      <c r="E120" s="32"/>
      <c r="F120" s="33"/>
      <c r="G120" s="33"/>
    </row>
    <row r="121" spans="1:7">
      <c r="A121" s="25" t="s">
        <v>64</v>
      </c>
      <c r="B121" s="50">
        <v>13.2874</v>
      </c>
      <c r="C121" s="49">
        <f>B121*100</f>
        <v>1328.74</v>
      </c>
      <c r="D121" s="53">
        <f>C121*70/100</f>
        <v>930.11800000000005</v>
      </c>
      <c r="E121" s="50">
        <v>11.603</v>
      </c>
      <c r="F121" s="49">
        <v>990.28</v>
      </c>
      <c r="G121" s="49">
        <v>692.27</v>
      </c>
    </row>
    <row r="122" spans="1:7">
      <c r="A122" s="25" t="s">
        <v>149</v>
      </c>
      <c r="B122" s="50">
        <v>0</v>
      </c>
      <c r="C122" s="49">
        <v>0</v>
      </c>
      <c r="D122" s="53">
        <v>0</v>
      </c>
      <c r="E122" s="50">
        <v>1.0303</v>
      </c>
      <c r="F122" s="49">
        <v>103.01</v>
      </c>
      <c r="G122" s="49">
        <v>72.11</v>
      </c>
    </row>
    <row r="123" spans="1:7" s="4" customFormat="1">
      <c r="A123" s="24" t="s">
        <v>64</v>
      </c>
      <c r="B123" s="17">
        <f t="shared" ref="B123:G123" si="6">SUM(B121:B122)</f>
        <v>13.2874</v>
      </c>
      <c r="C123" s="19">
        <f t="shared" si="6"/>
        <v>1328.74</v>
      </c>
      <c r="D123" s="20">
        <f t="shared" si="6"/>
        <v>930.11800000000005</v>
      </c>
      <c r="E123" s="17">
        <f t="shared" si="6"/>
        <v>12.6333</v>
      </c>
      <c r="F123" s="19">
        <f t="shared" si="6"/>
        <v>1093.29</v>
      </c>
      <c r="G123" s="19">
        <f t="shared" si="6"/>
        <v>764.38</v>
      </c>
    </row>
    <row r="124" spans="1:7" s="4" customFormat="1">
      <c r="A124" s="24"/>
      <c r="B124" s="17"/>
      <c r="C124" s="19"/>
      <c r="D124" s="20"/>
      <c r="E124" s="32"/>
      <c r="F124" s="33"/>
      <c r="G124" s="33"/>
    </row>
    <row r="125" spans="1:7">
      <c r="A125" s="25" t="s">
        <v>118</v>
      </c>
      <c r="B125" s="50">
        <v>65.603099999999998</v>
      </c>
      <c r="C125" s="49">
        <f>B125*125</f>
        <v>8200.3874999999989</v>
      </c>
      <c r="D125" s="53">
        <f>C125*70/100</f>
        <v>5740.2712499999989</v>
      </c>
      <c r="E125" s="50">
        <v>57.024099999999997</v>
      </c>
      <c r="F125" s="49">
        <v>5158.07</v>
      </c>
      <c r="G125" s="49">
        <v>3602.7</v>
      </c>
    </row>
    <row r="126" spans="1:7">
      <c r="A126" s="25" t="s">
        <v>153</v>
      </c>
      <c r="B126" s="50">
        <v>0</v>
      </c>
      <c r="C126" s="49">
        <v>0</v>
      </c>
      <c r="D126" s="53">
        <v>0</v>
      </c>
      <c r="E126" s="50">
        <v>2.0348000000000002</v>
      </c>
      <c r="F126" s="49">
        <v>198.73</v>
      </c>
      <c r="G126" s="49">
        <v>139.11000000000001</v>
      </c>
    </row>
    <row r="127" spans="1:7" s="4" customFormat="1">
      <c r="A127" s="24" t="s">
        <v>118</v>
      </c>
      <c r="B127" s="17">
        <f t="shared" ref="B127:G127" si="7">SUM(B125:B126)</f>
        <v>65.603099999999998</v>
      </c>
      <c r="C127" s="19">
        <f t="shared" si="7"/>
        <v>8200.3874999999989</v>
      </c>
      <c r="D127" s="20">
        <f t="shared" si="7"/>
        <v>5740.2712499999989</v>
      </c>
      <c r="E127" s="17">
        <f t="shared" si="7"/>
        <v>59.058899999999994</v>
      </c>
      <c r="F127" s="19">
        <f t="shared" si="7"/>
        <v>5356.7999999999993</v>
      </c>
      <c r="G127" s="19">
        <f t="shared" si="7"/>
        <v>3741.81</v>
      </c>
    </row>
    <row r="128" spans="1:7" s="4" customFormat="1">
      <c r="A128" s="24"/>
      <c r="B128" s="32"/>
      <c r="C128" s="33"/>
      <c r="D128" s="34"/>
      <c r="E128" s="32"/>
      <c r="F128" s="33"/>
      <c r="G128" s="33"/>
    </row>
    <row r="129" spans="1:7">
      <c r="A129" s="25" t="s">
        <v>66</v>
      </c>
      <c r="B129" s="50">
        <v>26.246200000000002</v>
      </c>
      <c r="C129" s="49">
        <f>B129*120</f>
        <v>3149.5440000000003</v>
      </c>
      <c r="D129" s="53">
        <f>C129*70/100</f>
        <v>2204.6808000000001</v>
      </c>
      <c r="E129" s="50">
        <v>24.9129</v>
      </c>
      <c r="F129" s="49">
        <v>2308.19</v>
      </c>
      <c r="G129" s="49">
        <v>1602.27</v>
      </c>
    </row>
    <row r="130" spans="1:7">
      <c r="A130" s="25" t="s">
        <v>157</v>
      </c>
      <c r="B130" s="50">
        <v>0</v>
      </c>
      <c r="C130" s="49">
        <v>0</v>
      </c>
      <c r="D130" s="53">
        <v>0</v>
      </c>
      <c r="E130" s="50">
        <v>0.56340000000000001</v>
      </c>
      <c r="F130" s="49">
        <v>49.32</v>
      </c>
      <c r="G130" s="49">
        <v>34.520000000000003</v>
      </c>
    </row>
    <row r="131" spans="1:7" s="4" customFormat="1">
      <c r="A131" s="24" t="s">
        <v>66</v>
      </c>
      <c r="B131" s="17">
        <f t="shared" ref="B131:G131" si="8">SUM(B129:B130)</f>
        <v>26.246200000000002</v>
      </c>
      <c r="C131" s="19">
        <f t="shared" si="8"/>
        <v>3149.5440000000003</v>
      </c>
      <c r="D131" s="20">
        <f t="shared" si="8"/>
        <v>2204.6808000000001</v>
      </c>
      <c r="E131" s="17">
        <f t="shared" si="8"/>
        <v>25.476300000000002</v>
      </c>
      <c r="F131" s="19">
        <f t="shared" si="8"/>
        <v>2357.5100000000002</v>
      </c>
      <c r="G131" s="19">
        <f t="shared" si="8"/>
        <v>1636.79</v>
      </c>
    </row>
    <row r="132" spans="1:7" s="4" customFormat="1">
      <c r="A132" s="24"/>
      <c r="B132" s="17"/>
      <c r="C132" s="19"/>
      <c r="D132" s="20"/>
      <c r="E132" s="32"/>
      <c r="F132" s="33"/>
      <c r="G132" s="33"/>
    </row>
    <row r="133" spans="1:7" s="4" customFormat="1">
      <c r="A133" s="24" t="s">
        <v>67</v>
      </c>
      <c r="B133" s="17">
        <v>1.1591</v>
      </c>
      <c r="C133" s="19">
        <f>B133*110</f>
        <v>127.501</v>
      </c>
      <c r="D133" s="20">
        <f>C133*70/100</f>
        <v>89.250699999999995</v>
      </c>
      <c r="E133" s="17">
        <v>1.1591009999999999</v>
      </c>
      <c r="F133" s="19">
        <v>64</v>
      </c>
      <c r="G133" s="19">
        <v>41.23</v>
      </c>
    </row>
    <row r="134" spans="1:7" s="4" customFormat="1">
      <c r="A134" s="24"/>
      <c r="B134" s="32"/>
      <c r="C134" s="33"/>
      <c r="D134" s="34"/>
      <c r="E134" s="32"/>
      <c r="F134" s="33"/>
      <c r="G134" s="33"/>
    </row>
    <row r="135" spans="1:7" s="4" customFormat="1">
      <c r="A135" s="24" t="s">
        <v>75</v>
      </c>
      <c r="B135" s="17">
        <v>1.3727</v>
      </c>
      <c r="C135" s="19">
        <f>B135*90</f>
        <v>123.54300000000001</v>
      </c>
      <c r="D135" s="20">
        <f>C135*70/100</f>
        <v>86.480100000000007</v>
      </c>
      <c r="E135" s="17">
        <v>1.3284</v>
      </c>
      <c r="F135" s="19">
        <v>66.89</v>
      </c>
      <c r="G135" s="19">
        <v>42.93</v>
      </c>
    </row>
    <row r="136" spans="1:7" s="4" customFormat="1">
      <c r="A136" s="24"/>
      <c r="B136" s="32"/>
      <c r="C136" s="33"/>
      <c r="D136" s="34"/>
      <c r="E136" s="32"/>
      <c r="F136" s="33"/>
      <c r="G136" s="33"/>
    </row>
    <row r="137" spans="1:7" s="4" customFormat="1">
      <c r="A137" s="24" t="s">
        <v>68</v>
      </c>
      <c r="B137" s="17">
        <v>0.9879</v>
      </c>
      <c r="C137" s="19">
        <f>B137*110</f>
        <v>108.669</v>
      </c>
      <c r="D137" s="20">
        <f>C137*70/100</f>
        <v>76.068299999999994</v>
      </c>
      <c r="E137" s="17">
        <v>0.7208</v>
      </c>
      <c r="F137" s="19">
        <v>67.63</v>
      </c>
      <c r="G137" s="19">
        <v>47.28</v>
      </c>
    </row>
    <row r="138" spans="1:7" s="4" customFormat="1">
      <c r="A138" s="24"/>
      <c r="B138" s="32"/>
      <c r="C138" s="33"/>
      <c r="D138" s="34"/>
      <c r="E138" s="32"/>
      <c r="F138" s="33"/>
      <c r="G138" s="33"/>
    </row>
    <row r="139" spans="1:7" s="4" customFormat="1">
      <c r="A139" s="18" t="s">
        <v>128</v>
      </c>
      <c r="B139" s="17">
        <v>1.5094000000000001</v>
      </c>
      <c r="C139" s="19">
        <f>B139*120</f>
        <v>181.12800000000001</v>
      </c>
      <c r="D139" s="20">
        <f>C139*70/100</f>
        <v>126.78960000000001</v>
      </c>
      <c r="E139" s="17">
        <v>0.9254</v>
      </c>
      <c r="F139" s="19">
        <v>98.9</v>
      </c>
      <c r="G139" s="19">
        <v>66.989999999999995</v>
      </c>
    </row>
    <row r="140" spans="1:7" s="4" customFormat="1">
      <c r="A140" s="24"/>
      <c r="B140" s="32"/>
      <c r="C140" s="33"/>
      <c r="D140" s="34"/>
      <c r="E140" s="32"/>
      <c r="F140" s="33"/>
      <c r="G140" s="33"/>
    </row>
    <row r="141" spans="1:7" s="4" customFormat="1">
      <c r="A141" s="24" t="s">
        <v>72</v>
      </c>
      <c r="B141" s="17">
        <v>9.8416999999999994</v>
      </c>
      <c r="C141" s="19">
        <f>B141*100</f>
        <v>984.17</v>
      </c>
      <c r="D141" s="20">
        <f>C141*70/100</f>
        <v>688.91899999999998</v>
      </c>
      <c r="E141" s="17">
        <v>8.6691000000000003</v>
      </c>
      <c r="F141" s="19">
        <v>700.96</v>
      </c>
      <c r="G141" s="19">
        <v>477.57</v>
      </c>
    </row>
    <row r="142" spans="1:7" s="4" customFormat="1">
      <c r="A142" s="24"/>
      <c r="B142" s="32"/>
      <c r="C142" s="33"/>
      <c r="D142" s="34"/>
      <c r="E142" s="32"/>
      <c r="F142" s="33"/>
      <c r="G142" s="33"/>
    </row>
    <row r="143" spans="1:7" s="4" customFormat="1">
      <c r="A143" s="24" t="s">
        <v>70</v>
      </c>
      <c r="B143" s="17">
        <v>0.65849999999999997</v>
      </c>
      <c r="C143" s="19">
        <f>B143*100</f>
        <v>65.849999999999994</v>
      </c>
      <c r="D143" s="20">
        <f>C143*70/100</f>
        <v>46.094999999999999</v>
      </c>
      <c r="E143" s="17">
        <v>0.43869999999999998</v>
      </c>
      <c r="F143" s="19">
        <v>37.65</v>
      </c>
      <c r="G143" s="19">
        <v>26.2</v>
      </c>
    </row>
    <row r="144" spans="1:7" s="4" customFormat="1">
      <c r="A144" s="24"/>
      <c r="B144" s="32"/>
      <c r="C144" s="33"/>
      <c r="D144" s="34"/>
      <c r="E144" s="32"/>
      <c r="F144" s="33"/>
      <c r="G144" s="33"/>
    </row>
    <row r="145" spans="1:7" s="4" customFormat="1">
      <c r="A145" s="24" t="s">
        <v>73</v>
      </c>
      <c r="B145" s="17">
        <v>1.1413</v>
      </c>
      <c r="C145" s="19">
        <f>B145*100</f>
        <v>114.13</v>
      </c>
      <c r="D145" s="20">
        <f>C145*70/100</f>
        <v>79.890999999999991</v>
      </c>
      <c r="E145" s="17">
        <v>1.1413</v>
      </c>
      <c r="F145" s="19">
        <v>112.12</v>
      </c>
      <c r="G145" s="19">
        <v>77</v>
      </c>
    </row>
    <row r="146" spans="1:7" s="4" customFormat="1">
      <c r="A146" s="24"/>
      <c r="B146" s="32"/>
      <c r="C146" s="33"/>
      <c r="D146" s="34"/>
      <c r="E146" s="32"/>
      <c r="F146" s="33"/>
      <c r="G146" s="33"/>
    </row>
    <row r="147" spans="1:7" s="4" customFormat="1">
      <c r="A147" s="24" t="s">
        <v>69</v>
      </c>
      <c r="B147" s="17">
        <v>6.5266000000000002</v>
      </c>
      <c r="C147" s="19">
        <f>B147*110</f>
        <v>717.92600000000004</v>
      </c>
      <c r="D147" s="20">
        <f>C147*70/100</f>
        <v>502.54820000000001</v>
      </c>
      <c r="E147" s="17">
        <v>5.2843</v>
      </c>
      <c r="F147" s="19">
        <v>421.66</v>
      </c>
      <c r="G147" s="19">
        <v>291.06</v>
      </c>
    </row>
    <row r="148" spans="1:7" s="4" customFormat="1">
      <c r="A148" s="24"/>
      <c r="B148" s="32"/>
      <c r="C148" s="33"/>
      <c r="D148" s="34"/>
      <c r="E148" s="32"/>
      <c r="F148" s="33"/>
      <c r="G148" s="33"/>
    </row>
    <row r="149" spans="1:7" s="4" customFormat="1">
      <c r="A149" s="24" t="s">
        <v>71</v>
      </c>
      <c r="B149" s="17">
        <v>13.238200000000001</v>
      </c>
      <c r="C149" s="19">
        <f>B149*80</f>
        <v>1059.056</v>
      </c>
      <c r="D149" s="20">
        <f>C149*70/100</f>
        <v>741.33920000000001</v>
      </c>
      <c r="E149" s="17">
        <v>11.49</v>
      </c>
      <c r="F149" s="19">
        <v>680.58</v>
      </c>
      <c r="G149" s="19">
        <v>467.56</v>
      </c>
    </row>
    <row r="150" spans="1:7" s="4" customFormat="1">
      <c r="A150" s="24"/>
      <c r="B150" s="32"/>
      <c r="C150" s="33"/>
      <c r="D150" s="34"/>
      <c r="E150" s="32"/>
      <c r="F150" s="33"/>
      <c r="G150" s="33"/>
    </row>
    <row r="151" spans="1:7" s="4" customFormat="1">
      <c r="A151" s="24" t="s">
        <v>74</v>
      </c>
      <c r="B151" s="17">
        <v>5.1025999999999998</v>
      </c>
      <c r="C151" s="19">
        <f>B151*120</f>
        <v>612.31200000000001</v>
      </c>
      <c r="D151" s="20">
        <f>C151*70/100</f>
        <v>428.61840000000007</v>
      </c>
      <c r="E151" s="17">
        <v>2.8376999999999999</v>
      </c>
      <c r="F151" s="19">
        <v>261.31</v>
      </c>
      <c r="G151" s="19">
        <v>181.71</v>
      </c>
    </row>
    <row r="152" spans="1:7" s="4" customFormat="1">
      <c r="A152" s="24"/>
      <c r="B152" s="32"/>
      <c r="C152" s="33"/>
      <c r="D152" s="34"/>
      <c r="E152" s="32"/>
      <c r="F152" s="33"/>
      <c r="G152" s="33"/>
    </row>
    <row r="153" spans="1:7" s="4" customFormat="1">
      <c r="A153" s="26" t="s">
        <v>125</v>
      </c>
      <c r="B153" s="42">
        <f t="shared" ref="B153:G153" si="9">SUM(B131:B152,B127,B123,B119,B115,B109:B111,B104,B99,B97,B91:B95,B89,B87,B85,B81:B83,B76,B69:B71,B64,B60,B52:B54,B46:B48,B42,B34:B40,B30,B25,B18:B20,B14,B3)</f>
        <v>5242.9210000000003</v>
      </c>
      <c r="C153" s="43">
        <f t="shared" si="9"/>
        <v>667303.15099999995</v>
      </c>
      <c r="D153" s="44">
        <f t="shared" si="9"/>
        <v>467112.20569999999</v>
      </c>
      <c r="E153" s="42">
        <f t="shared" si="9"/>
        <v>4943.3366029999997</v>
      </c>
      <c r="F153" s="43">
        <f t="shared" si="9"/>
        <v>494882.08999999997</v>
      </c>
      <c r="G153" s="43">
        <f t="shared" si="9"/>
        <v>345790.87000000005</v>
      </c>
    </row>
    <row r="154" spans="1:7">
      <c r="A154" s="24" t="s">
        <v>86</v>
      </c>
      <c r="B154" s="50">
        <v>0</v>
      </c>
      <c r="C154" s="56">
        <v>0</v>
      </c>
      <c r="D154" s="53">
        <f>C154*80/100</f>
        <v>0</v>
      </c>
      <c r="E154" s="8">
        <v>0.72740000000000005</v>
      </c>
      <c r="F154" s="49">
        <v>81.180000000000007</v>
      </c>
      <c r="G154" s="49">
        <v>61.88</v>
      </c>
    </row>
    <row r="155" spans="1:7">
      <c r="A155" s="24" t="s">
        <v>241</v>
      </c>
      <c r="B155" s="50">
        <v>9.5699999999999993E-2</v>
      </c>
      <c r="C155" s="49">
        <f t="shared" ref="C155" si="10">B155*180</f>
        <v>17.225999999999999</v>
      </c>
      <c r="D155" s="53">
        <f t="shared" ref="D155" si="11">C155*80/100</f>
        <v>13.780799999999999</v>
      </c>
      <c r="E155" s="8">
        <v>1.2238</v>
      </c>
      <c r="F155" s="49">
        <v>77.7</v>
      </c>
      <c r="G155" s="49">
        <v>55.58</v>
      </c>
    </row>
    <row r="156" spans="1:7">
      <c r="A156" s="24" t="s">
        <v>135</v>
      </c>
      <c r="B156" s="50">
        <v>8.8486999999999991</v>
      </c>
      <c r="C156" s="49">
        <f>B156*180</f>
        <v>1592.7659999999998</v>
      </c>
      <c r="D156" s="53">
        <f>C156*80/100</f>
        <v>1274.2127999999998</v>
      </c>
      <c r="E156" s="8">
        <v>4.7378</v>
      </c>
      <c r="F156" s="49">
        <v>256.89</v>
      </c>
      <c r="G156" s="49">
        <v>200.74</v>
      </c>
    </row>
    <row r="157" spans="1:7" s="4" customFormat="1">
      <c r="A157" s="24" t="s">
        <v>230</v>
      </c>
      <c r="B157" s="50">
        <v>0</v>
      </c>
      <c r="C157" s="56">
        <v>0</v>
      </c>
      <c r="D157" s="53">
        <v>0</v>
      </c>
      <c r="E157" s="8">
        <v>9.8199999999999996E-2</v>
      </c>
      <c r="F157" s="49">
        <v>6</v>
      </c>
      <c r="G157" s="49">
        <v>3.5</v>
      </c>
    </row>
    <row r="158" spans="1:7">
      <c r="A158" s="24" t="s">
        <v>300</v>
      </c>
      <c r="B158" s="50">
        <v>0</v>
      </c>
      <c r="C158" s="49">
        <v>0</v>
      </c>
      <c r="D158" s="53">
        <v>0</v>
      </c>
      <c r="E158" s="8">
        <v>0.25369999999999998</v>
      </c>
      <c r="F158" s="49">
        <v>12.5</v>
      </c>
      <c r="G158" s="49">
        <v>8.3000000000000007</v>
      </c>
    </row>
    <row r="159" spans="1:7">
      <c r="A159" s="24" t="s">
        <v>301</v>
      </c>
      <c r="B159" s="50">
        <v>0</v>
      </c>
      <c r="C159" s="49">
        <v>0</v>
      </c>
      <c r="D159" s="53">
        <v>0</v>
      </c>
      <c r="E159" s="8">
        <v>0</v>
      </c>
      <c r="F159" s="49">
        <v>9.02</v>
      </c>
      <c r="G159" s="49">
        <v>7.22</v>
      </c>
    </row>
    <row r="160" spans="1:7">
      <c r="A160" s="24" t="s">
        <v>231</v>
      </c>
      <c r="B160" s="50">
        <v>0.2379</v>
      </c>
      <c r="C160" s="49">
        <f>B160*180</f>
        <v>42.822000000000003</v>
      </c>
      <c r="D160" s="53">
        <f>C160*80/100</f>
        <v>34.257600000000004</v>
      </c>
      <c r="E160" s="8">
        <v>0.2379</v>
      </c>
      <c r="F160" s="49">
        <v>16</v>
      </c>
      <c r="G160" s="49">
        <v>12.8</v>
      </c>
    </row>
    <row r="161" spans="1:7">
      <c r="A161" s="24" t="s">
        <v>232</v>
      </c>
      <c r="B161" s="50">
        <v>1.2897000000000001</v>
      </c>
      <c r="C161" s="49">
        <f>B161*180</f>
        <v>232.14600000000002</v>
      </c>
      <c r="D161" s="53">
        <f>C161*80/100</f>
        <v>185.71680000000001</v>
      </c>
      <c r="E161" s="8">
        <v>0.77100000000000002</v>
      </c>
      <c r="F161" s="49">
        <v>46</v>
      </c>
      <c r="G161" s="49">
        <v>30.32</v>
      </c>
    </row>
    <row r="162" spans="1:7">
      <c r="A162" s="24" t="s">
        <v>222</v>
      </c>
      <c r="B162" s="50">
        <v>0</v>
      </c>
      <c r="C162" s="49">
        <v>0</v>
      </c>
      <c r="D162" s="53">
        <v>0</v>
      </c>
      <c r="E162" s="8">
        <v>1.1733</v>
      </c>
      <c r="F162" s="49">
        <v>81.569999999999993</v>
      </c>
      <c r="G162" s="49">
        <v>61.89</v>
      </c>
    </row>
    <row r="163" spans="1:7">
      <c r="A163" s="24" t="s">
        <v>182</v>
      </c>
      <c r="B163" s="50">
        <v>0</v>
      </c>
      <c r="C163" s="49">
        <v>0</v>
      </c>
      <c r="D163" s="53">
        <v>0</v>
      </c>
      <c r="E163" s="8">
        <v>0.80840000000000001</v>
      </c>
      <c r="F163" s="49">
        <v>72.45</v>
      </c>
      <c r="G163" s="49">
        <v>55.52</v>
      </c>
    </row>
    <row r="164" spans="1:7">
      <c r="A164" s="24" t="s">
        <v>218</v>
      </c>
      <c r="B164" s="50">
        <v>0</v>
      </c>
      <c r="C164" s="49">
        <v>0</v>
      </c>
      <c r="D164" s="53">
        <v>0</v>
      </c>
      <c r="E164" s="8">
        <v>0.61229999999999996</v>
      </c>
      <c r="F164" s="49">
        <v>115.35</v>
      </c>
      <c r="G164" s="49">
        <v>87.43</v>
      </c>
    </row>
    <row r="165" spans="1:7">
      <c r="A165" s="24" t="s">
        <v>291</v>
      </c>
      <c r="B165" s="50">
        <v>0</v>
      </c>
      <c r="C165" s="49">
        <v>0</v>
      </c>
      <c r="D165" s="53">
        <v>0</v>
      </c>
      <c r="E165" s="8">
        <v>3.5900000000000001E-2</v>
      </c>
      <c r="F165" s="49">
        <v>3.6</v>
      </c>
      <c r="G165" s="49">
        <v>2.16</v>
      </c>
    </row>
    <row r="166" spans="1:7">
      <c r="A166" s="24" t="s">
        <v>233</v>
      </c>
      <c r="B166" s="50">
        <v>0</v>
      </c>
      <c r="C166" s="49">
        <v>0</v>
      </c>
      <c r="D166" s="53">
        <v>0</v>
      </c>
      <c r="E166" s="8">
        <v>0.49540000000000001</v>
      </c>
      <c r="F166" s="49">
        <v>30.3</v>
      </c>
      <c r="G166" s="49">
        <v>20.55</v>
      </c>
    </row>
    <row r="167" spans="1:7">
      <c r="A167" s="24" t="s">
        <v>292</v>
      </c>
      <c r="B167" s="50">
        <v>0</v>
      </c>
      <c r="C167" s="49">
        <v>0</v>
      </c>
      <c r="D167" s="53">
        <v>0</v>
      </c>
      <c r="E167" s="8">
        <v>0</v>
      </c>
      <c r="F167" s="49">
        <v>2</v>
      </c>
      <c r="G167" s="49">
        <v>1.2</v>
      </c>
    </row>
    <row r="168" spans="1:7">
      <c r="A168" s="24" t="s">
        <v>234</v>
      </c>
      <c r="B168" s="50">
        <v>0</v>
      </c>
      <c r="C168" s="49">
        <v>0</v>
      </c>
      <c r="D168" s="53">
        <v>0</v>
      </c>
      <c r="E168" s="8">
        <v>0.1492</v>
      </c>
      <c r="F168" s="49">
        <v>15.5</v>
      </c>
      <c r="G168" s="49">
        <v>11.99</v>
      </c>
    </row>
    <row r="169" spans="1:7">
      <c r="A169" s="24" t="s">
        <v>293</v>
      </c>
      <c r="B169" s="50">
        <v>9.6699999999999994E-2</v>
      </c>
      <c r="C169" s="49">
        <f>B169*180</f>
        <v>17.405999999999999</v>
      </c>
      <c r="D169" s="53">
        <f>C169*80/100</f>
        <v>13.924799999999999</v>
      </c>
      <c r="E169" s="8">
        <v>9.6699999999999994E-2</v>
      </c>
      <c r="F169" s="49">
        <v>7.87</v>
      </c>
      <c r="G169" s="49">
        <v>6.3</v>
      </c>
    </row>
    <row r="170" spans="1:7">
      <c r="A170" s="24" t="s">
        <v>223</v>
      </c>
      <c r="B170" s="50">
        <v>0.38</v>
      </c>
      <c r="C170" s="49">
        <f>B170*180</f>
        <v>68.400000000000006</v>
      </c>
      <c r="D170" s="53">
        <f>C170*80/100</f>
        <v>54.72</v>
      </c>
      <c r="E170" s="8">
        <v>0.78369999999999995</v>
      </c>
      <c r="F170" s="49">
        <v>71.010000000000005</v>
      </c>
      <c r="G170" s="49">
        <v>56.81</v>
      </c>
    </row>
    <row r="171" spans="1:7">
      <c r="A171" s="24" t="s">
        <v>311</v>
      </c>
      <c r="B171" s="50">
        <v>3.1300000000000001E-2</v>
      </c>
      <c r="C171" s="49">
        <f>B171*180</f>
        <v>5.6340000000000003</v>
      </c>
      <c r="D171" s="53">
        <f>C171*80/100</f>
        <v>4.5072000000000001</v>
      </c>
      <c r="E171" s="8">
        <v>0</v>
      </c>
      <c r="F171" s="49">
        <v>0</v>
      </c>
      <c r="G171" s="49">
        <v>0</v>
      </c>
    </row>
    <row r="172" spans="1:7">
      <c r="A172" s="24" t="s">
        <v>296</v>
      </c>
      <c r="B172" s="50">
        <v>5.96E-2</v>
      </c>
      <c r="C172" s="49">
        <f>B172*180</f>
        <v>10.728</v>
      </c>
      <c r="D172" s="53">
        <f>C172*80/100</f>
        <v>8.5823999999999998</v>
      </c>
      <c r="E172" s="8">
        <v>5.96E-2</v>
      </c>
      <c r="F172" s="49">
        <v>8</v>
      </c>
      <c r="G172" s="49">
        <v>6.4</v>
      </c>
    </row>
    <row r="173" spans="1:7">
      <c r="A173" s="24" t="s">
        <v>242</v>
      </c>
      <c r="B173" s="50">
        <v>0</v>
      </c>
      <c r="C173" s="56">
        <v>0</v>
      </c>
      <c r="D173" s="53">
        <v>0</v>
      </c>
      <c r="E173" s="8">
        <v>3.27E-2</v>
      </c>
      <c r="F173" s="49">
        <v>5</v>
      </c>
      <c r="G173" s="49">
        <v>2.8</v>
      </c>
    </row>
    <row r="174" spans="1:7">
      <c r="A174" s="24" t="s">
        <v>136</v>
      </c>
      <c r="B174" s="50">
        <v>2.8771</v>
      </c>
      <c r="C174" s="49">
        <f>B174*180</f>
        <v>517.87800000000004</v>
      </c>
      <c r="D174" s="53">
        <f>C174*80/100</f>
        <v>414.30240000000003</v>
      </c>
      <c r="E174" s="8">
        <v>0.42841499999999999</v>
      </c>
      <c r="F174" s="49">
        <v>43.2</v>
      </c>
      <c r="G174" s="49">
        <v>31</v>
      </c>
    </row>
    <row r="175" spans="1:7">
      <c r="A175" s="24" t="s">
        <v>298</v>
      </c>
      <c r="B175" s="50">
        <v>0</v>
      </c>
      <c r="C175" s="49">
        <v>0</v>
      </c>
      <c r="D175" s="53">
        <v>0</v>
      </c>
      <c r="E175" s="8">
        <v>7.2885000000000005E-2</v>
      </c>
      <c r="F175" s="49">
        <v>6.2</v>
      </c>
      <c r="G175" s="49">
        <v>4.5</v>
      </c>
    </row>
    <row r="176" spans="1:7">
      <c r="A176" s="38" t="s">
        <v>238</v>
      </c>
      <c r="B176" s="50">
        <v>0</v>
      </c>
      <c r="C176" s="49">
        <f>B176*180</f>
        <v>0</v>
      </c>
      <c r="D176" s="53">
        <f>C176*80/100</f>
        <v>0</v>
      </c>
      <c r="E176" s="8">
        <v>0.84279999999999999</v>
      </c>
      <c r="F176" s="57">
        <v>70.87</v>
      </c>
      <c r="G176" s="57">
        <v>52.28</v>
      </c>
    </row>
    <row r="177" spans="1:7">
      <c r="A177" s="24" t="s">
        <v>180</v>
      </c>
      <c r="B177" s="50">
        <v>0</v>
      </c>
      <c r="C177" s="49">
        <v>0</v>
      </c>
      <c r="D177" s="53">
        <f t="shared" ref="D177:D184" si="12">C177*80/100</f>
        <v>0</v>
      </c>
      <c r="E177" s="8">
        <v>0.71940000000000004</v>
      </c>
      <c r="F177" s="49">
        <v>1189.32</v>
      </c>
      <c r="G177" s="49">
        <v>949.5</v>
      </c>
    </row>
    <row r="178" spans="1:7">
      <c r="A178" s="24" t="s">
        <v>181</v>
      </c>
      <c r="B178" s="50">
        <v>0</v>
      </c>
      <c r="C178" s="49">
        <f>B178*180</f>
        <v>0</v>
      </c>
      <c r="D178" s="53">
        <f>C178*80/100</f>
        <v>0</v>
      </c>
      <c r="E178" s="8">
        <v>1.363</v>
      </c>
      <c r="F178" s="49">
        <v>295.12</v>
      </c>
      <c r="G178" s="49">
        <v>236.1</v>
      </c>
    </row>
    <row r="179" spans="1:7">
      <c r="A179" s="24" t="s">
        <v>243</v>
      </c>
      <c r="B179" s="50">
        <v>0</v>
      </c>
      <c r="C179" s="49">
        <f>B179*180</f>
        <v>0</v>
      </c>
      <c r="D179" s="53">
        <f>C179*80/100</f>
        <v>0</v>
      </c>
      <c r="E179" s="8">
        <v>0.2485</v>
      </c>
      <c r="F179" s="49">
        <v>34.799999999999997</v>
      </c>
      <c r="G179" s="49">
        <v>27</v>
      </c>
    </row>
    <row r="180" spans="1:7">
      <c r="A180" s="24" t="s">
        <v>239</v>
      </c>
      <c r="B180" s="50">
        <v>0.1211</v>
      </c>
      <c r="C180" s="49">
        <f>B180*180</f>
        <v>21.797999999999998</v>
      </c>
      <c r="D180" s="53">
        <f>C180*80/100</f>
        <v>17.438399999999998</v>
      </c>
      <c r="E180" s="8">
        <v>1.6376999999999999</v>
      </c>
      <c r="F180" s="49">
        <v>75.739999999999995</v>
      </c>
      <c r="G180" s="49">
        <v>54.11</v>
      </c>
    </row>
    <row r="181" spans="1:7">
      <c r="A181" s="24" t="s">
        <v>299</v>
      </c>
      <c r="B181" s="50">
        <v>0</v>
      </c>
      <c r="C181" s="49">
        <v>0</v>
      </c>
      <c r="D181" s="53">
        <v>0</v>
      </c>
      <c r="E181" s="8">
        <v>0.04</v>
      </c>
      <c r="F181" s="49">
        <v>5</v>
      </c>
      <c r="G181" s="49">
        <v>3</v>
      </c>
    </row>
    <row r="182" spans="1:7">
      <c r="A182" s="24" t="s">
        <v>312</v>
      </c>
      <c r="B182" s="50">
        <v>9.9099999999999994E-2</v>
      </c>
      <c r="C182" s="49">
        <f>B182*180</f>
        <v>17.837999999999997</v>
      </c>
      <c r="D182" s="53">
        <f>C182*80/100</f>
        <v>14.270399999999997</v>
      </c>
      <c r="E182" s="8">
        <v>0</v>
      </c>
      <c r="F182" s="49">
        <v>0</v>
      </c>
      <c r="G182" s="49">
        <v>0</v>
      </c>
    </row>
    <row r="183" spans="1:7">
      <c r="A183" s="24" t="s">
        <v>93</v>
      </c>
      <c r="B183" s="50">
        <v>6.3500000000000001E-2</v>
      </c>
      <c r="C183" s="49">
        <f>B183*180</f>
        <v>11.43</v>
      </c>
      <c r="D183" s="53">
        <f>C183*80/100</f>
        <v>9.1440000000000001</v>
      </c>
      <c r="E183" s="8">
        <v>2.9946999999999999</v>
      </c>
      <c r="F183" s="49">
        <v>1384.43</v>
      </c>
      <c r="G183" s="49">
        <v>1102.5899999999999</v>
      </c>
    </row>
    <row r="184" spans="1:7">
      <c r="A184" s="24" t="s">
        <v>179</v>
      </c>
      <c r="B184" s="50">
        <v>0</v>
      </c>
      <c r="C184" s="49">
        <f>B184*190</f>
        <v>0</v>
      </c>
      <c r="D184" s="53">
        <f t="shared" si="12"/>
        <v>0</v>
      </c>
      <c r="E184" s="8">
        <v>1.5115000000000001</v>
      </c>
      <c r="F184" s="49">
        <v>1091.4100000000001</v>
      </c>
      <c r="G184" s="49">
        <v>865.64</v>
      </c>
    </row>
    <row r="185" spans="1:7">
      <c r="A185" s="24" t="s">
        <v>178</v>
      </c>
      <c r="B185" s="50">
        <v>0.04</v>
      </c>
      <c r="C185" s="49">
        <f>B185*180</f>
        <v>7.2</v>
      </c>
      <c r="D185" s="53">
        <f>C185*80/100</f>
        <v>5.76</v>
      </c>
      <c r="E185" s="8">
        <v>1.472</v>
      </c>
      <c r="F185" s="49">
        <v>342.84</v>
      </c>
      <c r="G185" s="49">
        <v>258.26</v>
      </c>
    </row>
    <row r="186" spans="1:7">
      <c r="A186" s="24" t="s">
        <v>290</v>
      </c>
      <c r="B186" s="50">
        <v>0</v>
      </c>
      <c r="C186" s="49">
        <f>B186*180</f>
        <v>0</v>
      </c>
      <c r="D186" s="53">
        <f>C186*80/100</f>
        <v>0</v>
      </c>
      <c r="E186" s="8">
        <v>7.2900000000000006E-2</v>
      </c>
      <c r="F186" s="49">
        <v>5</v>
      </c>
      <c r="G186" s="49">
        <v>2</v>
      </c>
    </row>
    <row r="187" spans="1:7">
      <c r="A187" s="24" t="s">
        <v>240</v>
      </c>
      <c r="B187" s="50">
        <v>1.3727</v>
      </c>
      <c r="C187" s="49">
        <f>B187*180</f>
        <v>247.08600000000001</v>
      </c>
      <c r="D187" s="53">
        <f>C187*80/100</f>
        <v>197.6688</v>
      </c>
      <c r="E187" s="8">
        <v>0.98260000000000003</v>
      </c>
      <c r="F187" s="49">
        <v>121.19</v>
      </c>
      <c r="G187" s="49">
        <v>93.28</v>
      </c>
    </row>
    <row r="188" spans="1:7" s="4" customFormat="1">
      <c r="A188" s="31" t="s">
        <v>85</v>
      </c>
      <c r="B188" s="42">
        <f t="shared" ref="B188:G188" si="13">SUM(B154:B187)</f>
        <v>15.613099999999999</v>
      </c>
      <c r="C188" s="43">
        <f>SUM(C154:C187)</f>
        <v>2810.3579999999993</v>
      </c>
      <c r="D188" s="44">
        <f t="shared" si="13"/>
        <v>2248.2864</v>
      </c>
      <c r="E188" s="42">
        <f t="shared" si="13"/>
        <v>24.683400000000002</v>
      </c>
      <c r="F188" s="43">
        <f t="shared" si="13"/>
        <v>5583.0599999999995</v>
      </c>
      <c r="G188" s="43">
        <f t="shared" si="13"/>
        <v>4372.6499999999996</v>
      </c>
    </row>
    <row r="189" spans="1:7">
      <c r="A189" s="24" t="s">
        <v>177</v>
      </c>
      <c r="B189" s="50">
        <v>0.50760000000000005</v>
      </c>
      <c r="C189" s="49">
        <f>B189*195</f>
        <v>98.982000000000014</v>
      </c>
      <c r="D189" s="53">
        <f t="shared" ref="D189:D216" si="14">C189*80/100</f>
        <v>79.185600000000008</v>
      </c>
      <c r="E189" s="50">
        <v>0</v>
      </c>
      <c r="F189" s="49">
        <v>439.61</v>
      </c>
      <c r="G189" s="49">
        <v>349.61</v>
      </c>
    </row>
    <row r="190" spans="1:7">
      <c r="A190" s="24" t="s">
        <v>303</v>
      </c>
      <c r="B190" s="50">
        <v>0</v>
      </c>
      <c r="C190" s="49">
        <f t="shared" ref="C190:C199" si="15">B190*195</f>
        <v>0</v>
      </c>
      <c r="D190" s="53">
        <f t="shared" si="14"/>
        <v>0</v>
      </c>
      <c r="E190" s="50">
        <v>0.25340000000000001</v>
      </c>
      <c r="F190" s="49">
        <v>12.75</v>
      </c>
      <c r="G190" s="49">
        <v>9.6999999999999993</v>
      </c>
    </row>
    <row r="191" spans="1:7">
      <c r="A191" s="24" t="s">
        <v>161</v>
      </c>
      <c r="B191" s="50">
        <v>0.1681</v>
      </c>
      <c r="C191" s="49">
        <f t="shared" si="15"/>
        <v>32.779499999999999</v>
      </c>
      <c r="D191" s="53">
        <f t="shared" si="14"/>
        <v>26.223599999999998</v>
      </c>
      <c r="E191" s="50">
        <v>4.6475</v>
      </c>
      <c r="F191" s="49">
        <v>3688.61</v>
      </c>
      <c r="G191" s="49">
        <v>2947.43</v>
      </c>
    </row>
    <row r="192" spans="1:7">
      <c r="A192" s="24" t="s">
        <v>176</v>
      </c>
      <c r="B192" s="50">
        <v>0</v>
      </c>
      <c r="C192" s="49">
        <f t="shared" si="15"/>
        <v>0</v>
      </c>
      <c r="D192" s="53">
        <f t="shared" si="14"/>
        <v>0</v>
      </c>
      <c r="E192" s="50">
        <v>0.28310000000000002</v>
      </c>
      <c r="F192" s="49">
        <v>187.79</v>
      </c>
      <c r="G192" s="49">
        <v>150.24</v>
      </c>
    </row>
    <row r="193" spans="1:7">
      <c r="A193" s="24" t="s">
        <v>308</v>
      </c>
      <c r="B193" s="50">
        <v>0</v>
      </c>
      <c r="C193" s="49">
        <v>0</v>
      </c>
      <c r="D193" s="53">
        <v>0</v>
      </c>
      <c r="E193" s="50">
        <v>0</v>
      </c>
      <c r="F193" s="49">
        <v>8.1300000000000008</v>
      </c>
      <c r="G193" s="49">
        <v>6.46</v>
      </c>
    </row>
    <row r="194" spans="1:7">
      <c r="A194" s="24" t="s">
        <v>162</v>
      </c>
      <c r="B194" s="50">
        <v>0.22689999999999999</v>
      </c>
      <c r="C194" s="49">
        <f t="shared" si="15"/>
        <v>44.2455</v>
      </c>
      <c r="D194" s="53">
        <f t="shared" si="14"/>
        <v>35.3964</v>
      </c>
      <c r="E194" s="50">
        <v>0.13289999999999999</v>
      </c>
      <c r="F194" s="49">
        <v>55.57</v>
      </c>
      <c r="G194" s="49">
        <v>44.45</v>
      </c>
    </row>
    <row r="195" spans="1:7">
      <c r="A195" s="24" t="s">
        <v>245</v>
      </c>
      <c r="B195" s="50">
        <v>0</v>
      </c>
      <c r="C195" s="49">
        <f>B195*195</f>
        <v>0</v>
      </c>
      <c r="D195" s="53">
        <f>C195*80/100</f>
        <v>0</v>
      </c>
      <c r="E195" s="50">
        <v>0</v>
      </c>
      <c r="F195" s="49">
        <v>0</v>
      </c>
      <c r="G195" s="49">
        <v>0</v>
      </c>
    </row>
    <row r="196" spans="1:7">
      <c r="A196" s="24" t="s">
        <v>163</v>
      </c>
      <c r="B196" s="50">
        <v>0</v>
      </c>
      <c r="C196" s="49">
        <f t="shared" si="15"/>
        <v>0</v>
      </c>
      <c r="D196" s="53">
        <f t="shared" si="14"/>
        <v>0</v>
      </c>
      <c r="E196" s="50">
        <v>0</v>
      </c>
      <c r="F196" s="49">
        <v>36.770000000000003</v>
      </c>
      <c r="G196" s="49">
        <v>29.42</v>
      </c>
    </row>
    <row r="197" spans="1:7">
      <c r="A197" s="24" t="s">
        <v>164</v>
      </c>
      <c r="B197" s="50">
        <v>0</v>
      </c>
      <c r="C197" s="49">
        <v>0</v>
      </c>
      <c r="D197" s="53">
        <f t="shared" si="14"/>
        <v>0</v>
      </c>
      <c r="E197" s="50">
        <v>0</v>
      </c>
      <c r="F197" s="49">
        <v>62.72</v>
      </c>
      <c r="G197" s="49">
        <v>50.18</v>
      </c>
    </row>
    <row r="198" spans="1:7">
      <c r="A198" s="24" t="s">
        <v>160</v>
      </c>
      <c r="B198" s="50">
        <v>4.4512</v>
      </c>
      <c r="C198" s="49">
        <f t="shared" si="15"/>
        <v>867.98400000000004</v>
      </c>
      <c r="D198" s="53">
        <f t="shared" si="14"/>
        <v>694.38720000000001</v>
      </c>
      <c r="E198" s="50">
        <v>0.33129999999999998</v>
      </c>
      <c r="F198" s="49">
        <v>28.23</v>
      </c>
      <c r="G198" s="49">
        <v>22.59</v>
      </c>
    </row>
    <row r="199" spans="1:7">
      <c r="A199" s="24" t="s">
        <v>165</v>
      </c>
      <c r="B199" s="50">
        <v>4.6269</v>
      </c>
      <c r="C199" s="49">
        <f t="shared" si="15"/>
        <v>902.24549999999999</v>
      </c>
      <c r="D199" s="53">
        <f t="shared" si="14"/>
        <v>721.79639999999995</v>
      </c>
      <c r="E199" s="50">
        <v>0</v>
      </c>
      <c r="F199" s="49">
        <v>0</v>
      </c>
      <c r="G199" s="49">
        <v>0</v>
      </c>
    </row>
    <row r="200" spans="1:7">
      <c r="A200" s="24" t="s">
        <v>306</v>
      </c>
      <c r="B200" s="50">
        <v>0</v>
      </c>
      <c r="C200" s="49">
        <f>B200*195</f>
        <v>0</v>
      </c>
      <c r="D200" s="53">
        <f>C200*80/100</f>
        <v>0</v>
      </c>
      <c r="E200" s="50">
        <v>0</v>
      </c>
      <c r="F200" s="49">
        <v>0</v>
      </c>
      <c r="G200" s="49">
        <v>0</v>
      </c>
    </row>
    <row r="201" spans="1:7">
      <c r="A201" s="24" t="s">
        <v>246</v>
      </c>
      <c r="B201" s="50">
        <v>7.4516999999999998</v>
      </c>
      <c r="C201" s="49">
        <f>B201*195</f>
        <v>1453.0815</v>
      </c>
      <c r="D201" s="53">
        <f>C201*80/100</f>
        <v>1162.4652000000001</v>
      </c>
      <c r="E201" s="50">
        <v>0</v>
      </c>
      <c r="F201" s="50">
        <v>0.39</v>
      </c>
      <c r="G201" s="50">
        <v>0.31</v>
      </c>
    </row>
    <row r="202" spans="1:7">
      <c r="A202" s="24" t="s">
        <v>304</v>
      </c>
      <c r="B202" s="50">
        <v>0</v>
      </c>
      <c r="C202" s="49">
        <f>B202*230</f>
        <v>0</v>
      </c>
      <c r="D202" s="53">
        <f t="shared" si="14"/>
        <v>0</v>
      </c>
      <c r="E202" s="8">
        <v>0.95720000000000005</v>
      </c>
      <c r="F202" s="9">
        <v>95.36</v>
      </c>
      <c r="G202" s="49">
        <v>76.3</v>
      </c>
    </row>
    <row r="203" spans="1:7">
      <c r="A203" s="24" t="s">
        <v>175</v>
      </c>
      <c r="B203" s="50">
        <v>0</v>
      </c>
      <c r="C203" s="49">
        <v>0</v>
      </c>
      <c r="D203" s="53">
        <v>0</v>
      </c>
      <c r="E203" s="8">
        <v>0.17380000000000001</v>
      </c>
      <c r="F203" s="9">
        <v>12.38</v>
      </c>
      <c r="G203" s="49">
        <v>9.9</v>
      </c>
    </row>
    <row r="204" spans="1:7">
      <c r="A204" s="24" t="s">
        <v>174</v>
      </c>
      <c r="B204" s="50">
        <v>0</v>
      </c>
      <c r="C204" s="49">
        <v>0</v>
      </c>
      <c r="D204" s="53">
        <f t="shared" si="14"/>
        <v>0</v>
      </c>
      <c r="E204" s="8">
        <v>5.282</v>
      </c>
      <c r="F204" s="9">
        <v>535.95000000000005</v>
      </c>
      <c r="G204" s="49">
        <v>428.66</v>
      </c>
    </row>
    <row r="205" spans="1:7">
      <c r="A205" s="24" t="s">
        <v>173</v>
      </c>
      <c r="B205" s="50">
        <v>0.55189999999999995</v>
      </c>
      <c r="C205" s="49">
        <f t="shared" ref="C205:C213" si="16">B205*195</f>
        <v>107.62049999999999</v>
      </c>
      <c r="D205" s="53">
        <f t="shared" si="14"/>
        <v>86.096399999999988</v>
      </c>
      <c r="E205" s="50">
        <v>6.1189</v>
      </c>
      <c r="F205" s="49">
        <v>7774.4</v>
      </c>
      <c r="G205" s="49">
        <v>6213.81</v>
      </c>
    </row>
    <row r="206" spans="1:7">
      <c r="A206" s="24" t="s">
        <v>166</v>
      </c>
      <c r="B206" s="50">
        <v>0.17660000000000001</v>
      </c>
      <c r="C206" s="49">
        <f t="shared" si="16"/>
        <v>34.437000000000005</v>
      </c>
      <c r="D206" s="53">
        <f t="shared" si="14"/>
        <v>27.549600000000005</v>
      </c>
      <c r="E206" s="50">
        <v>0</v>
      </c>
      <c r="F206" s="49">
        <v>32.770000000000003</v>
      </c>
      <c r="G206" s="49">
        <v>26.22</v>
      </c>
    </row>
    <row r="207" spans="1:7">
      <c r="A207" s="24" t="s">
        <v>313</v>
      </c>
      <c r="B207" s="50">
        <v>6.3799999999999996E-2</v>
      </c>
      <c r="C207" s="49">
        <f t="shared" ref="C207" si="17">B207*195</f>
        <v>12.440999999999999</v>
      </c>
      <c r="D207" s="53">
        <f t="shared" ref="D207" si="18">C207*80/100</f>
        <v>9.9527999999999999</v>
      </c>
      <c r="E207" s="50">
        <v>0</v>
      </c>
      <c r="F207" s="49">
        <v>0</v>
      </c>
      <c r="G207" s="49">
        <v>0</v>
      </c>
    </row>
    <row r="208" spans="1:7">
      <c r="A208" s="24" t="s">
        <v>167</v>
      </c>
      <c r="B208" s="50">
        <v>2.1597</v>
      </c>
      <c r="C208" s="49">
        <f t="shared" si="16"/>
        <v>421.14150000000001</v>
      </c>
      <c r="D208" s="53">
        <f t="shared" si="14"/>
        <v>336.91320000000002</v>
      </c>
      <c r="E208" s="50">
        <v>0</v>
      </c>
      <c r="F208" s="49">
        <v>0</v>
      </c>
      <c r="G208" s="49">
        <v>0</v>
      </c>
    </row>
    <row r="209" spans="1:7">
      <c r="A209" s="24" t="s">
        <v>168</v>
      </c>
      <c r="B209" s="50">
        <v>2.3123</v>
      </c>
      <c r="C209" s="49">
        <f t="shared" si="16"/>
        <v>450.89850000000001</v>
      </c>
      <c r="D209" s="53">
        <f t="shared" si="14"/>
        <v>360.71880000000004</v>
      </c>
      <c r="E209" s="50">
        <v>4.3799999999999999E-2</v>
      </c>
      <c r="F209" s="49">
        <v>4.2</v>
      </c>
      <c r="G209" s="49">
        <v>2.85</v>
      </c>
    </row>
    <row r="210" spans="1:7">
      <c r="A210" s="24" t="s">
        <v>169</v>
      </c>
      <c r="B210" s="50">
        <v>1.0254000000000001</v>
      </c>
      <c r="C210" s="49">
        <f t="shared" si="16"/>
        <v>199.95300000000003</v>
      </c>
      <c r="D210" s="53">
        <f t="shared" si="14"/>
        <v>159.9624</v>
      </c>
      <c r="E210" s="50">
        <v>0</v>
      </c>
      <c r="F210" s="49">
        <v>0</v>
      </c>
      <c r="G210" s="49">
        <v>0</v>
      </c>
    </row>
    <row r="211" spans="1:7">
      <c r="A211" s="24" t="s">
        <v>170</v>
      </c>
      <c r="B211" s="50">
        <v>1.8422000000000001</v>
      </c>
      <c r="C211" s="49">
        <f t="shared" si="16"/>
        <v>359.22899999999998</v>
      </c>
      <c r="D211" s="53">
        <f t="shared" si="14"/>
        <v>287.38319999999999</v>
      </c>
      <c r="E211" s="50">
        <v>0.2364</v>
      </c>
      <c r="F211" s="49">
        <v>19.600000000000001</v>
      </c>
      <c r="G211" s="49">
        <v>15.68</v>
      </c>
    </row>
    <row r="212" spans="1:7">
      <c r="A212" s="24" t="s">
        <v>247</v>
      </c>
      <c r="B212" s="50">
        <v>1.738</v>
      </c>
      <c r="C212" s="49">
        <f t="shared" si="16"/>
        <v>338.91</v>
      </c>
      <c r="D212" s="53">
        <f>C212*80/100</f>
        <v>271.12800000000004</v>
      </c>
      <c r="E212" s="50">
        <v>0</v>
      </c>
      <c r="F212" s="49">
        <v>0</v>
      </c>
      <c r="G212" s="49">
        <v>0</v>
      </c>
    </row>
    <row r="213" spans="1:7">
      <c r="A213" s="24" t="s">
        <v>171</v>
      </c>
      <c r="B213" s="50">
        <v>2.2864</v>
      </c>
      <c r="C213" s="49">
        <f t="shared" si="16"/>
        <v>445.84800000000001</v>
      </c>
      <c r="D213" s="53">
        <f t="shared" si="14"/>
        <v>356.67840000000001</v>
      </c>
      <c r="E213" s="50">
        <v>0.29060000000000002</v>
      </c>
      <c r="F213" s="49">
        <v>1467.87</v>
      </c>
      <c r="G213" s="49">
        <v>1173.49</v>
      </c>
    </row>
    <row r="214" spans="1:7">
      <c r="A214" s="24" t="s">
        <v>215</v>
      </c>
      <c r="B214" s="50">
        <v>0</v>
      </c>
      <c r="C214" s="49">
        <v>0</v>
      </c>
      <c r="D214" s="53">
        <v>0</v>
      </c>
      <c r="E214" s="50">
        <v>1.4430000000000001</v>
      </c>
      <c r="F214" s="49">
        <v>1392.01</v>
      </c>
      <c r="G214" s="49">
        <v>1113.6199999999999</v>
      </c>
    </row>
    <row r="215" spans="1:7">
      <c r="A215" s="24" t="s">
        <v>216</v>
      </c>
      <c r="B215" s="50">
        <v>0.3085</v>
      </c>
      <c r="C215" s="49">
        <f>B215*195</f>
        <v>60.157499999999999</v>
      </c>
      <c r="D215" s="53">
        <f t="shared" si="14"/>
        <v>48.126000000000005</v>
      </c>
      <c r="E215" s="50">
        <v>0.158</v>
      </c>
      <c r="F215" s="49">
        <v>653.82000000000005</v>
      </c>
      <c r="G215" s="49">
        <v>523.04</v>
      </c>
    </row>
    <row r="216" spans="1:7">
      <c r="A216" s="30" t="s">
        <v>172</v>
      </c>
      <c r="B216" s="58">
        <v>22.322700000000001</v>
      </c>
      <c r="C216" s="59">
        <f>B216*195</f>
        <v>4352.9265000000005</v>
      </c>
      <c r="D216" s="62">
        <f t="shared" si="14"/>
        <v>3482.3412000000008</v>
      </c>
      <c r="E216" s="58">
        <v>0.92920000000000003</v>
      </c>
      <c r="F216" s="59">
        <v>143.47999999999999</v>
      </c>
      <c r="G216" s="59">
        <v>114.78</v>
      </c>
    </row>
    <row r="217" spans="1:7">
      <c r="A217" s="24" t="s">
        <v>96</v>
      </c>
      <c r="B217" s="17">
        <f>SUM(B189:B216)</f>
        <v>52.219900000000003</v>
      </c>
      <c r="C217" s="19">
        <f t="shared" ref="C217:G217" si="19">SUM(C189:C216)</f>
        <v>10182.880500000001</v>
      </c>
      <c r="D217" s="20">
        <f t="shared" si="19"/>
        <v>8146.3044</v>
      </c>
      <c r="E217" s="17">
        <f t="shared" si="19"/>
        <v>21.281100000000006</v>
      </c>
      <c r="F217" s="19">
        <f t="shared" si="19"/>
        <v>16652.410000000003</v>
      </c>
      <c r="G217" s="19">
        <f t="shared" si="19"/>
        <v>13308.740000000003</v>
      </c>
    </row>
    <row r="218" spans="1:7">
      <c r="A218" s="26" t="s">
        <v>123</v>
      </c>
      <c r="B218" s="10">
        <f>SUM(B217,B188)</f>
        <v>67.832999999999998</v>
      </c>
      <c r="C218" s="11">
        <f>C188+C217</f>
        <v>12993.238499999999</v>
      </c>
      <c r="D218" s="15">
        <f>D188+D217</f>
        <v>10394.5908</v>
      </c>
      <c r="E218" s="10">
        <f>E188+E217</f>
        <v>45.964500000000008</v>
      </c>
      <c r="F218" s="11">
        <f>F188+F217</f>
        <v>22235.47</v>
      </c>
      <c r="G218" s="11">
        <f>SUM(G188,G217)</f>
        <v>17681.390000000003</v>
      </c>
    </row>
    <row r="219" spans="1:7" s="4" customFormat="1">
      <c r="A219" s="27" t="s">
        <v>129</v>
      </c>
      <c r="B219" s="12">
        <f t="shared" ref="B219:G219" si="20">SUM(B218,B153)</f>
        <v>5310.7539999999999</v>
      </c>
      <c r="C219" s="13">
        <f t="shared" si="20"/>
        <v>680296.38949999993</v>
      </c>
      <c r="D219" s="16">
        <f t="shared" si="20"/>
        <v>477506.7965</v>
      </c>
      <c r="E219" s="12">
        <f t="shared" si="20"/>
        <v>4989.3011029999998</v>
      </c>
      <c r="F219" s="13">
        <f t="shared" si="20"/>
        <v>517117.55999999994</v>
      </c>
      <c r="G219" s="13">
        <f t="shared" si="20"/>
        <v>363472.26000000007</v>
      </c>
    </row>
    <row r="220" spans="1:7">
      <c r="B220" s="1"/>
      <c r="C220" s="1"/>
      <c r="D220" s="1"/>
      <c r="E220" s="8"/>
      <c r="F220" s="1"/>
      <c r="G220" s="1"/>
    </row>
    <row r="221" spans="1:7">
      <c r="A221" s="28" t="s">
        <v>280</v>
      </c>
      <c r="B221" s="8"/>
      <c r="C221" s="1"/>
      <c r="D221" s="1"/>
      <c r="E221" s="8"/>
      <c r="F221" s="8"/>
      <c r="G221" s="9"/>
    </row>
    <row r="222" spans="1:7">
      <c r="A222" s="28" t="s">
        <v>281</v>
      </c>
    </row>
    <row r="225" spans="1:1">
      <c r="A225" s="28" t="s">
        <v>286</v>
      </c>
    </row>
    <row r="226" spans="1:1">
      <c r="A226" s="60" t="s">
        <v>315</v>
      </c>
    </row>
  </sheetData>
  <mergeCells count="2">
    <mergeCell ref="C1:D1"/>
    <mergeCell ref="F1:G1"/>
  </mergeCells>
  <printOptions horizontalCentered="1" gridLines="1"/>
  <pageMargins left="0.15748031496062992" right="0.15748031496062992" top="0.55118110236220474" bottom="0.74803149606299213" header="0.15748031496062992" footer="0.15748031496062992"/>
  <pageSetup paperSize="9" orientation="portrait" r:id="rId1"/>
  <headerFooter>
    <oddHeader>&amp;C&amp;"Times New Roman,Fett Kursiv"Superficie e produzione dei vini D.O.C. ed I.G.T. dell'Alto Adige</oddHeader>
    <oddFooter>&amp;L&amp;"Times New Roman,Normale"&amp;9ODC_STAT_01_2014_AV_STAT&amp;R&amp;"Times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2014-01-24T09:19:45Z</cp:lastPrinted>
  <dcterms:created xsi:type="dcterms:W3CDTF">2007-02-27T08:30:36Z</dcterms:created>
  <dcterms:modified xsi:type="dcterms:W3CDTF">2015-01-22T07:34:58Z</dcterms:modified>
</cp:coreProperties>
</file>