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-15" yWindow="-15" windowWidth="7650" windowHeight="9615" tabRatio="569"/>
  </bookViews>
  <sheets>
    <sheet name="DOC_IGT_dt" sheetId="9" r:id="rId1"/>
    <sheet name="DOC_IGT_ital" sheetId="13" r:id="rId2"/>
  </sheets>
  <calcPr calcId="125725"/>
</workbook>
</file>

<file path=xl/calcChain.xml><?xml version="1.0" encoding="utf-8"?>
<calcChain xmlns="http://schemas.openxmlformats.org/spreadsheetml/2006/main">
  <c r="E16" i="13"/>
  <c r="E180" s="1"/>
  <c r="F16"/>
  <c r="G16"/>
  <c r="G180" s="1"/>
  <c r="F180"/>
  <c r="G180" i="9"/>
  <c r="F180"/>
  <c r="E180"/>
  <c r="D16" l="1"/>
  <c r="C16"/>
  <c r="C180"/>
  <c r="D180"/>
  <c r="C180" i="13"/>
  <c r="D180"/>
  <c r="B180" i="9"/>
  <c r="B180" i="13"/>
  <c r="D85" i="9"/>
  <c r="D85" i="13"/>
  <c r="C85" i="9"/>
  <c r="C85" i="13"/>
  <c r="D81" i="9"/>
  <c r="D81" i="13"/>
  <c r="C81" i="9"/>
  <c r="C81" i="13"/>
  <c r="B176" i="9"/>
  <c r="B176" i="13"/>
  <c r="B158"/>
  <c r="B158" i="9"/>
  <c r="C255" l="1"/>
  <c r="D255" s="1"/>
  <c r="D255" i="13"/>
  <c r="C255"/>
  <c r="C19" l="1"/>
  <c r="D19"/>
  <c r="C19" i="9"/>
  <c r="D19" s="1"/>
  <c r="B218"/>
  <c r="B218" i="13"/>
  <c r="C191" i="9" l="1"/>
  <c r="C191" i="13"/>
  <c r="C212" i="9"/>
  <c r="D212" s="1"/>
  <c r="C212" i="13"/>
  <c r="D212" s="1"/>
  <c r="C211" i="9"/>
  <c r="D211" s="1"/>
  <c r="D211" i="13"/>
  <c r="C211"/>
  <c r="C183" i="9"/>
  <c r="D183" s="1"/>
  <c r="C183" i="13"/>
  <c r="D183" s="1"/>
  <c r="C199" i="9"/>
  <c r="D199" s="1"/>
  <c r="C199" i="13"/>
  <c r="D199" s="1"/>
  <c r="C192" i="9"/>
  <c r="C192" i="13"/>
  <c r="C185" i="9"/>
  <c r="D185" s="1"/>
  <c r="C185" i="13"/>
  <c r="D185" s="1"/>
  <c r="C214" i="9"/>
  <c r="D214" s="1"/>
  <c r="C214" i="13"/>
  <c r="D214" s="1"/>
  <c r="E16" i="9"/>
  <c r="C12"/>
  <c r="C12" i="13"/>
  <c r="G176" i="9"/>
  <c r="G176" i="13"/>
  <c r="F176" i="9"/>
  <c r="F176" i="13"/>
  <c r="E176" i="9"/>
  <c r="E176" i="13"/>
  <c r="G158" i="9"/>
  <c r="G158" i="13"/>
  <c r="F158" i="9"/>
  <c r="F158" i="13"/>
  <c r="E158" i="9"/>
  <c r="E158" i="13"/>
  <c r="G34" i="9"/>
  <c r="G34" i="13"/>
  <c r="F34" i="9"/>
  <c r="F34" i="13"/>
  <c r="E34" i="9"/>
  <c r="E34" i="13"/>
  <c r="G125" i="9"/>
  <c r="G125" i="13"/>
  <c r="F125" i="9"/>
  <c r="F125" i="13"/>
  <c r="E125" i="9"/>
  <c r="E125" i="13"/>
  <c r="E115" i="9"/>
  <c r="E115" i="13"/>
  <c r="G132" i="9"/>
  <c r="G132" i="13"/>
  <c r="F132" i="9"/>
  <c r="F132" i="13"/>
  <c r="E132" i="9"/>
  <c r="E132" i="13"/>
  <c r="G59" i="9"/>
  <c r="G59" i="13"/>
  <c r="F59" i="9"/>
  <c r="F59" i="13"/>
  <c r="E59" i="9"/>
  <c r="E59" i="13"/>
  <c r="D50" i="9"/>
  <c r="D50" i="13"/>
  <c r="C50" i="9"/>
  <c r="C50" i="13"/>
  <c r="B50" i="9"/>
  <c r="B50" i="13"/>
  <c r="G50" i="9"/>
  <c r="G50" i="13"/>
  <c r="F50" i="9"/>
  <c r="F50" i="13"/>
  <c r="E50" i="9"/>
  <c r="E50" i="13"/>
  <c r="G66" i="9"/>
  <c r="G66" i="13"/>
  <c r="F66" i="9"/>
  <c r="F66" i="13"/>
  <c r="E66" i="9"/>
  <c r="E66" i="13"/>
  <c r="C44" i="9"/>
  <c r="D44"/>
  <c r="C44" i="13"/>
  <c r="D44"/>
  <c r="B44" i="9"/>
  <c r="B44" i="13"/>
  <c r="F44" i="9"/>
  <c r="G44"/>
  <c r="F44" i="13"/>
  <c r="G44"/>
  <c r="E44" i="9"/>
  <c r="E44" i="13"/>
  <c r="G78" i="9"/>
  <c r="G78" i="13"/>
  <c r="F78" i="9"/>
  <c r="F78" i="13"/>
  <c r="E78" i="9"/>
  <c r="E78" i="13"/>
  <c r="B54" i="9" l="1"/>
  <c r="B54" i="13"/>
  <c r="C222" i="9"/>
  <c r="D222" s="1"/>
  <c r="C222" i="13"/>
  <c r="D222" s="1"/>
  <c r="B16" i="9"/>
  <c r="B16" i="13"/>
  <c r="C11" i="9"/>
  <c r="D11" s="1"/>
  <c r="C11" i="13"/>
  <c r="D11" s="1"/>
  <c r="C10" i="9"/>
  <c r="C10" i="13"/>
  <c r="D10" s="1"/>
  <c r="C127" i="9"/>
  <c r="D127" s="1"/>
  <c r="C127" i="13"/>
  <c r="D127" s="1"/>
  <c r="B119" i="9"/>
  <c r="B119" i="13"/>
  <c r="C117" i="9"/>
  <c r="C117" i="13"/>
  <c r="D117" s="1"/>
  <c r="C123" i="9"/>
  <c r="D123" s="1"/>
  <c r="C123" i="13"/>
  <c r="D123" s="1"/>
  <c r="C121" i="9"/>
  <c r="C121" i="13"/>
  <c r="D121" s="1"/>
  <c r="B125" i="9"/>
  <c r="B125" i="13"/>
  <c r="B115" i="9"/>
  <c r="B115" i="13"/>
  <c r="C129" i="9"/>
  <c r="D129" s="1"/>
  <c r="C129" i="13"/>
  <c r="C114" i="9"/>
  <c r="D114" s="1"/>
  <c r="C114" i="13"/>
  <c r="D114" s="1"/>
  <c r="B132" i="9"/>
  <c r="B132" i="13"/>
  <c r="C130" i="9"/>
  <c r="D130" s="1"/>
  <c r="C130" i="13"/>
  <c r="D130" s="1"/>
  <c r="C110" i="9"/>
  <c r="D110" s="1"/>
  <c r="C110" i="13"/>
  <c r="D110" s="1"/>
  <c r="C109" i="9"/>
  <c r="C109" i="13"/>
  <c r="D109" s="1"/>
  <c r="B111" i="9"/>
  <c r="B111" i="13"/>
  <c r="C106" i="9"/>
  <c r="D106" s="1"/>
  <c r="C106" i="13"/>
  <c r="D106" s="1"/>
  <c r="E107"/>
  <c r="E107" i="9"/>
  <c r="B107"/>
  <c r="B107" i="13"/>
  <c r="C104" i="9"/>
  <c r="D104" s="1"/>
  <c r="C104" i="13"/>
  <c r="D104" s="1"/>
  <c r="D107" i="9" l="1"/>
  <c r="C125"/>
  <c r="D107" i="13"/>
  <c r="D16"/>
  <c r="D132" i="9"/>
  <c r="C107" i="13"/>
  <c r="C107" i="9"/>
  <c r="C132" i="13"/>
  <c r="D121" i="9"/>
  <c r="D125" s="1"/>
  <c r="D117"/>
  <c r="D10"/>
  <c r="C125" i="13"/>
  <c r="C132" i="9"/>
  <c r="D129" i="13"/>
  <c r="D132" s="1"/>
  <c r="C111" i="9"/>
  <c r="D109"/>
  <c r="D111" s="1"/>
  <c r="C111" i="13"/>
  <c r="D125"/>
  <c r="D111"/>
  <c r="B8" i="9"/>
  <c r="B8" i="13"/>
  <c r="C4" i="9"/>
  <c r="D4" s="1"/>
  <c r="C5"/>
  <c r="D5" s="1"/>
  <c r="C6"/>
  <c r="D6" s="1"/>
  <c r="C7"/>
  <c r="D7" s="1"/>
  <c r="C4" i="13"/>
  <c r="D4" s="1"/>
  <c r="C5"/>
  <c r="D5" s="1"/>
  <c r="C6"/>
  <c r="D6" s="1"/>
  <c r="C7"/>
  <c r="D7"/>
  <c r="C3" i="9"/>
  <c r="C3" i="13"/>
  <c r="G8"/>
  <c r="G8" i="9"/>
  <c r="F8" i="13"/>
  <c r="F8" i="9"/>
  <c r="E8" i="13"/>
  <c r="E8" i="9"/>
  <c r="C8" l="1"/>
  <c r="C8" i="13"/>
  <c r="D3" i="9"/>
  <c r="D8" s="1"/>
  <c r="D3" i="13"/>
  <c r="D8" s="1"/>
  <c r="C113"/>
  <c r="C113" i="9"/>
  <c r="C115" s="1"/>
  <c r="C244" i="13"/>
  <c r="D244" s="1"/>
  <c r="C244" i="9"/>
  <c r="D244" s="1"/>
  <c r="C232" i="13"/>
  <c r="C233" i="9"/>
  <c r="C234" i="13"/>
  <c r="C234" i="9"/>
  <c r="C227" i="13"/>
  <c r="C227" i="9"/>
  <c r="C201" i="13"/>
  <c r="C201" i="9"/>
  <c r="C217" i="13"/>
  <c r="C217" i="9"/>
  <c r="C215" i="13"/>
  <c r="C215" i="9"/>
  <c r="C205" i="13"/>
  <c r="C205" i="9"/>
  <c r="C204" i="13"/>
  <c r="D204" s="1"/>
  <c r="C204" i="9"/>
  <c r="D204" s="1"/>
  <c r="C203" i="13"/>
  <c r="C203" i="9"/>
  <c r="C189" i="13"/>
  <c r="C190"/>
  <c r="C193"/>
  <c r="C194"/>
  <c r="C195"/>
  <c r="C196"/>
  <c r="C189" i="9"/>
  <c r="C190"/>
  <c r="C193"/>
  <c r="C194"/>
  <c r="C195"/>
  <c r="C196"/>
  <c r="C186" i="13"/>
  <c r="D186" s="1"/>
  <c r="C186" i="9"/>
  <c r="D186" s="1"/>
  <c r="D113" l="1"/>
  <c r="D115" s="1"/>
  <c r="D113" i="13"/>
  <c r="D115" s="1"/>
  <c r="C115"/>
  <c r="F218"/>
  <c r="G218"/>
  <c r="F218" i="9"/>
  <c r="G218"/>
  <c r="E218" i="13"/>
  <c r="E218" i="9"/>
  <c r="C207" i="13"/>
  <c r="D207" s="1"/>
  <c r="C207" i="9"/>
  <c r="D207" s="1"/>
  <c r="F148"/>
  <c r="G148"/>
  <c r="F148" i="13"/>
  <c r="G148"/>
  <c r="E148" i="9"/>
  <c r="E148" i="13"/>
  <c r="F115" i="9"/>
  <c r="G115"/>
  <c r="F115" i="13"/>
  <c r="G115"/>
  <c r="F111" i="9"/>
  <c r="G111"/>
  <c r="F111" i="13"/>
  <c r="G111"/>
  <c r="E111" i="9"/>
  <c r="E111" i="13"/>
  <c r="F107" i="9"/>
  <c r="G107"/>
  <c r="F107" i="13"/>
  <c r="G107"/>
  <c r="F54" i="9"/>
  <c r="G54"/>
  <c r="F54" i="13"/>
  <c r="G54"/>
  <c r="E54" i="9"/>
  <c r="E54" i="13"/>
  <c r="C52" i="9"/>
  <c r="C52" i="13"/>
  <c r="F39" i="9"/>
  <c r="G39"/>
  <c r="F39" i="13"/>
  <c r="G39"/>
  <c r="E39" i="9"/>
  <c r="E39" i="13"/>
  <c r="D52" i="9" l="1"/>
  <c r="D54" s="1"/>
  <c r="C54"/>
  <c r="D52" i="13"/>
  <c r="D54" s="1"/>
  <c r="C54"/>
  <c r="C208" i="9"/>
  <c r="D208" s="1"/>
  <c r="C208" i="13"/>
  <c r="D208" s="1"/>
  <c r="C13" i="9"/>
  <c r="C14"/>
  <c r="C15"/>
  <c r="C13" i="13"/>
  <c r="C14"/>
  <c r="C15"/>
  <c r="B78" i="9"/>
  <c r="C231"/>
  <c r="D231" s="1"/>
  <c r="C230" i="13"/>
  <c r="D230" s="1"/>
  <c r="D215" i="9"/>
  <c r="D215" i="13"/>
  <c r="B78"/>
  <c r="C237"/>
  <c r="D237" s="1"/>
  <c r="C237" i="9"/>
  <c r="D237" s="1"/>
  <c r="C16" i="13" l="1"/>
  <c r="C209"/>
  <c r="D209" s="1"/>
  <c r="C209" i="9"/>
  <c r="D209" s="1"/>
  <c r="C210" i="13"/>
  <c r="D210" s="1"/>
  <c r="C210" i="9"/>
  <c r="D210" s="1"/>
  <c r="C206" i="13"/>
  <c r="D206" s="1"/>
  <c r="C206" i="9"/>
  <c r="D206" s="1"/>
  <c r="C200" i="13"/>
  <c r="D200" s="1"/>
  <c r="C200" i="9"/>
  <c r="D200" s="1"/>
  <c r="C182" i="13"/>
  <c r="C182" i="9"/>
  <c r="D182" s="1"/>
  <c r="C184" i="13"/>
  <c r="D184" s="1"/>
  <c r="C188"/>
  <c r="D188" s="1"/>
  <c r="C187"/>
  <c r="D187" s="1"/>
  <c r="C197"/>
  <c r="D197" s="1"/>
  <c r="C197" i="9"/>
  <c r="D197" s="1"/>
  <c r="C198"/>
  <c r="D198" s="1"/>
  <c r="C188"/>
  <c r="D188" s="1"/>
  <c r="D182" i="13" l="1"/>
  <c r="C202" i="9"/>
  <c r="D202" s="1"/>
  <c r="C246"/>
  <c r="D246" s="1"/>
  <c r="C245"/>
  <c r="D245" s="1"/>
  <c r="C243"/>
  <c r="D243" s="1"/>
  <c r="C242"/>
  <c r="D242" s="1"/>
  <c r="C241"/>
  <c r="D241" s="1"/>
  <c r="C240"/>
  <c r="D240" s="1"/>
  <c r="C239"/>
  <c r="D239" s="1"/>
  <c r="C238"/>
  <c r="D238" s="1"/>
  <c r="C236"/>
  <c r="D236" s="1"/>
  <c r="C235"/>
  <c r="D235" s="1"/>
  <c r="D234"/>
  <c r="C232"/>
  <c r="D232" s="1"/>
  <c r="C230"/>
  <c r="D230" s="1"/>
  <c r="C229"/>
  <c r="D229" s="1"/>
  <c r="C228"/>
  <c r="D228" s="1"/>
  <c r="D227"/>
  <c r="C226"/>
  <c r="D226" s="1"/>
  <c r="C225"/>
  <c r="D225" s="1"/>
  <c r="C224"/>
  <c r="D224" s="1"/>
  <c r="C223"/>
  <c r="D223" s="1"/>
  <c r="C221"/>
  <c r="D221" s="1"/>
  <c r="C220"/>
  <c r="D220" s="1"/>
  <c r="C219"/>
  <c r="D219" s="1"/>
  <c r="C184"/>
  <c r="D184" s="1"/>
  <c r="D203" i="13"/>
  <c r="C242"/>
  <c r="D242" s="1"/>
  <c r="C231"/>
  <c r="D231" s="1"/>
  <c r="C225"/>
  <c r="D225" s="1"/>
  <c r="C216" i="9"/>
  <c r="D216" s="1"/>
  <c r="C216" i="13"/>
  <c r="D216" s="1"/>
  <c r="C198"/>
  <c r="D198" s="1"/>
  <c r="C187" i="9"/>
  <c r="D187" s="1"/>
  <c r="C160"/>
  <c r="D160" s="1"/>
  <c r="C160" i="13"/>
  <c r="D160" s="1"/>
  <c r="B34"/>
  <c r="B34" i="9"/>
  <c r="D205"/>
  <c r="D205" i="13"/>
  <c r="C164"/>
  <c r="D164" s="1"/>
  <c r="C164" i="9"/>
  <c r="D164" s="1"/>
  <c r="C146" i="13"/>
  <c r="C148" s="1"/>
  <c r="C146" i="9"/>
  <c r="D146" s="1"/>
  <c r="D148" s="1"/>
  <c r="B148"/>
  <c r="B148" i="13"/>
  <c r="C76"/>
  <c r="C76" i="9"/>
  <c r="C213" i="13"/>
  <c r="D213" s="1"/>
  <c r="C202"/>
  <c r="D202" s="1"/>
  <c r="C176"/>
  <c r="D176" s="1"/>
  <c r="C162"/>
  <c r="D162" s="1"/>
  <c r="C138"/>
  <c r="C140" s="1"/>
  <c r="C138" i="9"/>
  <c r="D138" s="1"/>
  <c r="D140" s="1"/>
  <c r="C162"/>
  <c r="D162" s="1"/>
  <c r="C176"/>
  <c r="D176" s="1"/>
  <c r="C181"/>
  <c r="C213"/>
  <c r="D213" s="1"/>
  <c r="C228" i="13"/>
  <c r="D228" s="1"/>
  <c r="D181"/>
  <c r="B20" i="9"/>
  <c r="B20" i="13"/>
  <c r="B28" i="9"/>
  <c r="F247" i="13"/>
  <c r="E247"/>
  <c r="B247"/>
  <c r="C246"/>
  <c r="D246" s="1"/>
  <c r="C245"/>
  <c r="D245" s="1"/>
  <c r="C243"/>
  <c r="D243" s="1"/>
  <c r="C241"/>
  <c r="D241" s="1"/>
  <c r="C240"/>
  <c r="D240" s="1"/>
  <c r="C239"/>
  <c r="D239" s="1"/>
  <c r="C238"/>
  <c r="D238" s="1"/>
  <c r="C236"/>
  <c r="D236" s="1"/>
  <c r="C235"/>
  <c r="D235" s="1"/>
  <c r="D234"/>
  <c r="C233"/>
  <c r="D233" s="1"/>
  <c r="C229"/>
  <c r="D229" s="1"/>
  <c r="D227"/>
  <c r="C226"/>
  <c r="D226" s="1"/>
  <c r="C224"/>
  <c r="D224" s="1"/>
  <c r="C223"/>
  <c r="D223" s="1"/>
  <c r="C221"/>
  <c r="D221" s="1"/>
  <c r="C220"/>
  <c r="D220" s="1"/>
  <c r="C219"/>
  <c r="D219" s="1"/>
  <c r="C178"/>
  <c r="D178" s="1"/>
  <c r="C172"/>
  <c r="D172" s="1"/>
  <c r="C170"/>
  <c r="D170" s="1"/>
  <c r="C168"/>
  <c r="D168" s="1"/>
  <c r="C166"/>
  <c r="D166" s="1"/>
  <c r="C158"/>
  <c r="C142"/>
  <c r="D142" s="1"/>
  <c r="G140"/>
  <c r="F140"/>
  <c r="E140"/>
  <c r="B140"/>
  <c r="F136"/>
  <c r="E136"/>
  <c r="B136"/>
  <c r="G136"/>
  <c r="C134"/>
  <c r="C136" s="1"/>
  <c r="C118"/>
  <c r="C100"/>
  <c r="D100" s="1"/>
  <c r="C98"/>
  <c r="D98" s="1"/>
  <c r="F96"/>
  <c r="E96"/>
  <c r="B96"/>
  <c r="G96"/>
  <c r="C94"/>
  <c r="C96" s="1"/>
  <c r="F92"/>
  <c r="E92"/>
  <c r="B92"/>
  <c r="G92"/>
  <c r="C89"/>
  <c r="C92" s="1"/>
  <c r="C87"/>
  <c r="D87" s="1"/>
  <c r="G85"/>
  <c r="F85"/>
  <c r="E85"/>
  <c r="G74"/>
  <c r="F74"/>
  <c r="E74"/>
  <c r="B74"/>
  <c r="C70"/>
  <c r="C74" s="1"/>
  <c r="C68"/>
  <c r="D68" s="1"/>
  <c r="B66"/>
  <c r="C63"/>
  <c r="D63" s="1"/>
  <c r="D66" s="1"/>
  <c r="C61"/>
  <c r="D61" s="1"/>
  <c r="B59"/>
  <c r="C56"/>
  <c r="D56" s="1"/>
  <c r="D59" s="1"/>
  <c r="C46"/>
  <c r="D46" s="1"/>
  <c r="B39"/>
  <c r="C36"/>
  <c r="C39" s="1"/>
  <c r="C30"/>
  <c r="C34" s="1"/>
  <c r="G28"/>
  <c r="F28"/>
  <c r="E28"/>
  <c r="B28"/>
  <c r="C24"/>
  <c r="C28" s="1"/>
  <c r="C22"/>
  <c r="D22" s="1"/>
  <c r="G20"/>
  <c r="F20"/>
  <c r="E20"/>
  <c r="C18"/>
  <c r="D18" s="1"/>
  <c r="D20" s="1"/>
  <c r="C98" i="9"/>
  <c r="D98" s="1"/>
  <c r="F96"/>
  <c r="E96"/>
  <c r="B247"/>
  <c r="C166"/>
  <c r="D166" s="1"/>
  <c r="F247"/>
  <c r="E247"/>
  <c r="F140"/>
  <c r="G140"/>
  <c r="E140"/>
  <c r="B140"/>
  <c r="B136"/>
  <c r="B96"/>
  <c r="B92"/>
  <c r="B74"/>
  <c r="B66"/>
  <c r="B59"/>
  <c r="B39"/>
  <c r="F16"/>
  <c r="C178"/>
  <c r="D178" s="1"/>
  <c r="C172"/>
  <c r="D172" s="1"/>
  <c r="C170"/>
  <c r="D170" s="1"/>
  <c r="C168"/>
  <c r="D168" s="1"/>
  <c r="C158"/>
  <c r="C142"/>
  <c r="D142" s="1"/>
  <c r="F136"/>
  <c r="E136"/>
  <c r="G136"/>
  <c r="C134"/>
  <c r="C136" s="1"/>
  <c r="C118"/>
  <c r="C100"/>
  <c r="D100" s="1"/>
  <c r="G96"/>
  <c r="C94"/>
  <c r="C96" s="1"/>
  <c r="F92"/>
  <c r="E92"/>
  <c r="G92"/>
  <c r="C89"/>
  <c r="D89" s="1"/>
  <c r="D92" s="1"/>
  <c r="C87"/>
  <c r="D87" s="1"/>
  <c r="G85"/>
  <c r="F85"/>
  <c r="E85"/>
  <c r="G74"/>
  <c r="F74"/>
  <c r="E74"/>
  <c r="C70"/>
  <c r="C74" s="1"/>
  <c r="C68"/>
  <c r="D68" s="1"/>
  <c r="C63"/>
  <c r="D63" s="1"/>
  <c r="D66" s="1"/>
  <c r="C61"/>
  <c r="D61" s="1"/>
  <c r="C56"/>
  <c r="D56" s="1"/>
  <c r="D59" s="1"/>
  <c r="C46"/>
  <c r="D46" s="1"/>
  <c r="C36"/>
  <c r="D36" s="1"/>
  <c r="D39" s="1"/>
  <c r="C30"/>
  <c r="C34" s="1"/>
  <c r="G28"/>
  <c r="F28"/>
  <c r="E28"/>
  <c r="C24"/>
  <c r="C28" s="1"/>
  <c r="C22"/>
  <c r="D22" s="1"/>
  <c r="G20"/>
  <c r="F20"/>
  <c r="E20"/>
  <c r="C18"/>
  <c r="C20" s="1"/>
  <c r="G247"/>
  <c r="G247" i="13"/>
  <c r="G16" i="9"/>
  <c r="D158" l="1"/>
  <c r="D158" i="13"/>
  <c r="D218"/>
  <c r="C218"/>
  <c r="D181" i="9"/>
  <c r="D218" s="1"/>
  <c r="C218"/>
  <c r="D118"/>
  <c r="D119" s="1"/>
  <c r="C119"/>
  <c r="D118" i="13"/>
  <c r="D119" s="1"/>
  <c r="C119"/>
  <c r="D76" i="9"/>
  <c r="D78" s="1"/>
  <c r="C78"/>
  <c r="D76" i="13"/>
  <c r="D78" s="1"/>
  <c r="C78"/>
  <c r="B248"/>
  <c r="C140" i="9"/>
  <c r="D146" i="13"/>
  <c r="D148" s="1"/>
  <c r="D30"/>
  <c r="D34" s="1"/>
  <c r="C66"/>
  <c r="C148" i="9"/>
  <c r="C247"/>
  <c r="C59" i="13"/>
  <c r="D70"/>
  <c r="D74" s="1"/>
  <c r="D134" i="9"/>
  <c r="D136" s="1"/>
  <c r="D94" i="13"/>
  <c r="D96" s="1"/>
  <c r="D70" i="9"/>
  <c r="D74" s="1"/>
  <c r="C59"/>
  <c r="D134" i="13"/>
  <c r="D136" s="1"/>
  <c r="D138"/>
  <c r="D140" s="1"/>
  <c r="D24"/>
  <c r="D28" s="1"/>
  <c r="D89"/>
  <c r="D92" s="1"/>
  <c r="E248" i="9"/>
  <c r="D94"/>
  <c r="D96" s="1"/>
  <c r="C66"/>
  <c r="D36" i="13"/>
  <c r="D39" s="1"/>
  <c r="F248"/>
  <c r="D247"/>
  <c r="E248"/>
  <c r="G248"/>
  <c r="F248" i="9"/>
  <c r="B248"/>
  <c r="G248"/>
  <c r="D247"/>
  <c r="D30"/>
  <c r="D34" s="1"/>
  <c r="D18"/>
  <c r="D20" s="1"/>
  <c r="D24"/>
  <c r="D28" s="1"/>
  <c r="C39"/>
  <c r="C92"/>
  <c r="C247" i="13"/>
  <c r="C20"/>
  <c r="C248" i="9" l="1"/>
  <c r="D248" i="13"/>
  <c r="D248" i="9"/>
  <c r="E249"/>
  <c r="C248" i="13"/>
  <c r="G249"/>
  <c r="F249"/>
  <c r="F249" i="9"/>
  <c r="E249" i="13"/>
  <c r="G249" i="9"/>
  <c r="B249" l="1"/>
  <c r="B85"/>
  <c r="C80"/>
  <c r="D80" s="1"/>
  <c r="D249" s="1"/>
  <c r="C249" l="1"/>
  <c r="B85" i="13"/>
  <c r="B249" s="1"/>
  <c r="C80"/>
  <c r="D80" s="1"/>
  <c r="D249" s="1"/>
  <c r="C249"/>
</calcChain>
</file>

<file path=xl/sharedStrings.xml><?xml version="1.0" encoding="utf-8"?>
<sst xmlns="http://schemas.openxmlformats.org/spreadsheetml/2006/main" count="426" uniqueCount="369">
  <si>
    <t>höchstzulässiger Ertrag</t>
  </si>
  <si>
    <t>Bezeichnung</t>
  </si>
  <si>
    <t>Trauben
 dt</t>
  </si>
  <si>
    <t>Wein hl</t>
  </si>
  <si>
    <t>Südtirol St. Magdalener</t>
  </si>
  <si>
    <t>Südtirol Bozner Leiten</t>
  </si>
  <si>
    <t xml:space="preserve">Südtiroler Chardonnay  </t>
  </si>
  <si>
    <t>Südtiroler Kerner</t>
  </si>
  <si>
    <t>Südtiroler Lagrein</t>
  </si>
  <si>
    <t>Südtiroler Malvasier</t>
  </si>
  <si>
    <t xml:space="preserve">Südtiroler Merlot  </t>
  </si>
  <si>
    <t>Südtiroler Goldmuskateller</t>
  </si>
  <si>
    <t>Südtiroler Rosenmuskateller</t>
  </si>
  <si>
    <t xml:space="preserve">Südtiroler Müller Thurgau  </t>
  </si>
  <si>
    <t>Südtiroler Blauburgunder</t>
  </si>
  <si>
    <t>Südtiroler Riesling</t>
  </si>
  <si>
    <t>Südtiroler Welschriesling</t>
  </si>
  <si>
    <t xml:space="preserve">Südtiroler Sauvignon  </t>
  </si>
  <si>
    <t>Südtiroler Grauvernatsch</t>
  </si>
  <si>
    <t>Südtiroler Gewürztraminer</t>
  </si>
  <si>
    <t>Südtirol Terlaner Weißburgunder</t>
  </si>
  <si>
    <t>Südtirol Terlaner Riesling</t>
  </si>
  <si>
    <t xml:space="preserve">Südtirol Terlaner Sauvignon  </t>
  </si>
  <si>
    <t xml:space="preserve">Südtirol Eisacktaler Klausner Leitacher  </t>
  </si>
  <si>
    <t xml:space="preserve">Südtirol Eisacktaler  Müller Thurgau  </t>
  </si>
  <si>
    <t>Südtirol Eisacktaler Ruländer</t>
  </si>
  <si>
    <t>Südtirol Eisacktaler Riesling</t>
  </si>
  <si>
    <t>Südtirol Eisacktaler Gewürztraminer</t>
  </si>
  <si>
    <t xml:space="preserve">Südtirol Eisacktaler Veltliner  </t>
  </si>
  <si>
    <t xml:space="preserve">Südtirol Vinschgau Chardonnay  </t>
  </si>
  <si>
    <t xml:space="preserve">Südtirol Vinschgau Kerner  </t>
  </si>
  <si>
    <t xml:space="preserve">Südtirol Vinschgau Müller Thurgau  </t>
  </si>
  <si>
    <t>Südtirol Vinschgau Weißburgunder</t>
  </si>
  <si>
    <t>Südtirol Vinschgau Ruländer</t>
  </si>
  <si>
    <t>Südtirol Vinschgau Blauburgunder</t>
  </si>
  <si>
    <t xml:space="preserve">Südtirol Vinschgau Riesling  </t>
  </si>
  <si>
    <t>Südtirol Vinschgau Sauvignon</t>
  </si>
  <si>
    <t>Südtirol Vinschgau Vernatsch</t>
  </si>
  <si>
    <t>Südtirol Vinschgau Gewürztraminer</t>
  </si>
  <si>
    <t>Produzione potenziale</t>
  </si>
  <si>
    <t>Denominazione</t>
  </si>
  <si>
    <t xml:space="preserve">Lago di Caldaro  </t>
  </si>
  <si>
    <t xml:space="preserve">Alto Adige Santa Maddalena  </t>
  </si>
  <si>
    <t xml:space="preserve">Alto Adige Colli di Bolzano  </t>
  </si>
  <si>
    <t xml:space="preserve">Alto Adige Chardonnay  </t>
  </si>
  <si>
    <t>Alto Adige Lagrein</t>
  </si>
  <si>
    <t xml:space="preserve">Alto Adige Malvasia  </t>
  </si>
  <si>
    <t xml:space="preserve">Alto Adige Merlot  </t>
  </si>
  <si>
    <t xml:space="preserve">Alto Adige Moscato Giallo  </t>
  </si>
  <si>
    <t xml:space="preserve">Alto Adige Moscato Rosa  </t>
  </si>
  <si>
    <t xml:space="preserve">Alto Adige Pinot Bianco  </t>
  </si>
  <si>
    <t xml:space="preserve">Alto Adige Pinot Nero  </t>
  </si>
  <si>
    <t>Alto Adige Riesling</t>
  </si>
  <si>
    <t xml:space="preserve">Alto Adige Riesling Italico  </t>
  </si>
  <si>
    <t xml:space="preserve">Alto Adige Sauvignon  </t>
  </si>
  <si>
    <t xml:space="preserve">Alto Adige Schiava Grigia  </t>
  </si>
  <si>
    <t xml:space="preserve">Alto Adige Traminer Aromatico  </t>
  </si>
  <si>
    <t xml:space="preserve">Alto Adige Terlano Pinot Bianco  </t>
  </si>
  <si>
    <t>Alto Adige Terlano Riesling</t>
  </si>
  <si>
    <t xml:space="preserve">Alto Adige Terlano Sauvignon  </t>
  </si>
  <si>
    <t xml:space="preserve">Alto Adige Valle Isarco Klausner Leitacher  </t>
  </si>
  <si>
    <t xml:space="preserve">Alto Adige Valle Isarco Kerner  </t>
  </si>
  <si>
    <t xml:space="preserve">Alto Adige Valle Isarco Pinot Grigio  </t>
  </si>
  <si>
    <t xml:space="preserve">Alto Adige Valle Isarco Traminer Aromatico  </t>
  </si>
  <si>
    <t xml:space="preserve">Alto Adige Valle Isarco Veltliner  </t>
  </si>
  <si>
    <t xml:space="preserve">Alto Adige Valle Venosta Chardonnay  </t>
  </si>
  <si>
    <t xml:space="preserve">Alto Adige Valle Venosta Kerner  </t>
  </si>
  <si>
    <t xml:space="preserve">Alto Adige Valle Venosta Pinot Bianco  </t>
  </si>
  <si>
    <t xml:space="preserve">Alto Adige Valle Venosta Pinot Grigio  </t>
  </si>
  <si>
    <t xml:space="preserve">Alto Adige Valle Venosta Pinot Nero  </t>
  </si>
  <si>
    <t xml:space="preserve">Alto Adige Valle Venosta Riesling  </t>
  </si>
  <si>
    <t>Alto Adige Valle Venosta Sauvignon</t>
  </si>
  <si>
    <t xml:space="preserve">Alto Adige Valle Venosta Schiava  </t>
  </si>
  <si>
    <t xml:space="preserve">Alto Adige Valle Venosta Traminer Aromatico  </t>
  </si>
  <si>
    <t>Wein
 hl</t>
  </si>
  <si>
    <t>Anbau-
fläche
 ha</t>
  </si>
  <si>
    <t>Alto Adige Merano o Colle di Merano</t>
  </si>
  <si>
    <t xml:space="preserve">Südtirol Eisacktaler Silvaner  </t>
  </si>
  <si>
    <t xml:space="preserve">Südtiroler Silvaner  </t>
  </si>
  <si>
    <t>Mitterberg Chardonnay</t>
  </si>
  <si>
    <t>Mitterberg Vernatsch</t>
  </si>
  <si>
    <t>Mitterberg Schiava</t>
  </si>
  <si>
    <t>Alto Adige Kerner</t>
  </si>
  <si>
    <t xml:space="preserve">Alto Adige Silvaner  </t>
  </si>
  <si>
    <t>effektiv
 genutzte 
Fläche ha</t>
  </si>
  <si>
    <t>Kalterersee klassisch</t>
  </si>
  <si>
    <t>Lago di Caldaro classico</t>
  </si>
  <si>
    <t>Alto Adige Chardonnay Spumante</t>
  </si>
  <si>
    <t>Alto Adige Merlot rosato</t>
  </si>
  <si>
    <t>Alto Adige Pinot Bianco Spumante</t>
  </si>
  <si>
    <t xml:space="preserve">Südtiroler Weißburgunder </t>
  </si>
  <si>
    <t>Südtirol St. Magdalener klassisch</t>
  </si>
  <si>
    <t>Kalterersee</t>
  </si>
  <si>
    <t>Lago di Caldaro scelto</t>
  </si>
  <si>
    <t>Kalterersee Auslese</t>
  </si>
  <si>
    <t>Kalterersee Auslese klassisch</t>
  </si>
  <si>
    <t xml:space="preserve">Alto Adige Valle Isarco Silvaner  </t>
  </si>
  <si>
    <t>Alto Adige Valle Isarco Riesling</t>
  </si>
  <si>
    <t>Alto Adige Pinot Nero Spumante</t>
  </si>
  <si>
    <t xml:space="preserve">Alto Adige Müller Thurgau  </t>
  </si>
  <si>
    <t>TOTALE VINI IGT</t>
  </si>
  <si>
    <t>SUMME DOC WEINE</t>
  </si>
  <si>
    <t>TOTALE VINI DOC</t>
  </si>
  <si>
    <t>Südtiroler Vernatsch/Edelvernatsch</t>
  </si>
  <si>
    <t xml:space="preserve">Alto Adige Valle Isarco Müller Thurgau  </t>
  </si>
  <si>
    <t xml:space="preserve">Alto Adige Valle Venosta Müller Thurgau  </t>
  </si>
  <si>
    <t>TOTALE VINI DOC+IGT</t>
  </si>
  <si>
    <t>GESAMT DOC+IGT WEINE</t>
  </si>
  <si>
    <t>Lago di Caldaro scelto classico</t>
  </si>
  <si>
    <t>Superficie
 iscritta ettari</t>
  </si>
  <si>
    <t>Mitterberg Bronner</t>
  </si>
  <si>
    <t>Mitterberg Regent</t>
  </si>
  <si>
    <t>Südtiroler Lagrein riserva</t>
  </si>
  <si>
    <t>Alto Adige Lagrein riserva</t>
  </si>
  <si>
    <t>Südtiroler Merlot  riserva</t>
  </si>
  <si>
    <t>Alto Adige Merlot  riserva</t>
  </si>
  <si>
    <t>Südtiroler Blauburgunder riserva</t>
  </si>
  <si>
    <t>Südtirol Eisacktaler Kerner</t>
  </si>
  <si>
    <t>Mitterberg Gewürztraminer</t>
  </si>
  <si>
    <t>Vigneti delle Dolomiti Petit Manseng</t>
  </si>
  <si>
    <t>Vigneti delle Dolomiti Chardonnay</t>
  </si>
  <si>
    <t>Vigneti delle Dolomiti Kerner</t>
  </si>
  <si>
    <t>Vigneti delle Dolomiti Merlot</t>
  </si>
  <si>
    <t>Vigneti delle Dolomiti Müller Thurgau</t>
  </si>
  <si>
    <t>Vigneti delle Dolomiti Pedit Verdot</t>
  </si>
  <si>
    <t>Vigneti delle Dolomiti Sauvignon</t>
  </si>
  <si>
    <t>Vigneti delle Dolomiti Syrah</t>
  </si>
  <si>
    <t>Vigneti delle Dolomiti Tannat</t>
  </si>
  <si>
    <t>Vigneti delle Dolomiti Tempranillo</t>
  </si>
  <si>
    <t>Vigneti delle Dolomiti Teroldego</t>
  </si>
  <si>
    <t>Vigneti delle Dolomiti Schiava</t>
  </si>
  <si>
    <t>Vigneti delle Dolomiti Zweigelt</t>
  </si>
  <si>
    <t>Vigneti delle Dolomiti Pinot Grigio</t>
  </si>
  <si>
    <t>Vigneti delle Dolomiti rosso</t>
  </si>
  <si>
    <t>Vigneti delle Dolomiti rosato</t>
  </si>
  <si>
    <t>Vigneti delle Dolomiti Moscato Giallo</t>
  </si>
  <si>
    <t>Vigneti delle Dolomiti Pinot Nero</t>
  </si>
  <si>
    <t>Mitterberg Pinot Bianco</t>
  </si>
  <si>
    <t>Mitterberg bianco</t>
  </si>
  <si>
    <t>Mitterberg rosso</t>
  </si>
  <si>
    <t>Mitterberg rosato</t>
  </si>
  <si>
    <t>Mitterberg Traminer Aromatico</t>
  </si>
  <si>
    <t>Alto Adige Lagrein rosato</t>
  </si>
  <si>
    <t>Südtiroler Cabernet /Franc/Sauvignon</t>
  </si>
  <si>
    <t>Südtiroler Cabernet /Franc/Sauvignon riserva</t>
  </si>
  <si>
    <t>Alto Adige Pinot Nero rosato</t>
  </si>
  <si>
    <t>Alto Adige Moscato Giallo passito</t>
  </si>
  <si>
    <t>Südtiroler Chardonnay Sekt</t>
  </si>
  <si>
    <t>Südtiroler Weißburgunder Sekt</t>
  </si>
  <si>
    <t>Südtiroler Blauburgunder Sekt</t>
  </si>
  <si>
    <t>Südtiroler Lagrein rosè</t>
  </si>
  <si>
    <t>Südtiroler Gewürztraminer passito</t>
  </si>
  <si>
    <t>Südtiroler Goldmuskateller passito</t>
  </si>
  <si>
    <t>Südtiroler Blauburgunder rosè</t>
  </si>
  <si>
    <t>Südtiroler Merlot rosè</t>
  </si>
  <si>
    <t>Mitterberg rosè</t>
  </si>
  <si>
    <t>Mitterberg rot</t>
  </si>
  <si>
    <t>Mitterberg weiß</t>
  </si>
  <si>
    <t>Südtirol Eisacktaler Gewürztraminer passito</t>
  </si>
  <si>
    <t>Alto Adige Moscato Rosa vendemmia tardiva</t>
  </si>
  <si>
    <t>Alto Adige Schiava/Schiava Gentile</t>
  </si>
  <si>
    <t>Alto Adige Valle Isarco Traminer Aromatico  passito</t>
  </si>
  <si>
    <t>Vigneti delle Dolomiti bianco</t>
  </si>
  <si>
    <t>Vigneti delle Dolomiti Pinot Bianco</t>
  </si>
  <si>
    <t>Lago di Caldaro scelto classico superiore</t>
  </si>
  <si>
    <t>Mitterberg Lagrein</t>
  </si>
  <si>
    <t>Kalterersee Auslese klassisch superiore</t>
  </si>
  <si>
    <t>Mitterberg Goldmuskateller</t>
  </si>
  <si>
    <t>Mitterberg Moscato Giallo</t>
  </si>
  <si>
    <t>Mitterberg Petit Manseng</t>
  </si>
  <si>
    <t>SUMME LANDWEINE</t>
  </si>
  <si>
    <t>Summe Landwein Mitterberg</t>
  </si>
  <si>
    <t xml:space="preserve">Alto Adige Terlano Müller Thurgau </t>
  </si>
  <si>
    <t xml:space="preserve">Alto Adige Terlano Chardonnay </t>
  </si>
  <si>
    <t>Mitterberg Incrocio Manzoni 6.0.13</t>
  </si>
  <si>
    <t>Mitterberg Merlot</t>
  </si>
  <si>
    <t>Mitterberg Merlot rosè</t>
  </si>
  <si>
    <t>Mitterberg Rosenmuskateller passito</t>
  </si>
  <si>
    <t>Mitterberg Blauburgunder</t>
  </si>
  <si>
    <t>Mitterberg Riesling</t>
  </si>
  <si>
    <t>Mitterberg Sauvignon</t>
  </si>
  <si>
    <t>Mitterberg Zweigelt</t>
  </si>
  <si>
    <t>Mitterberg Pinot nero</t>
  </si>
  <si>
    <t>Mitterberg Moscato rosa passito</t>
  </si>
  <si>
    <t>Vigneti delle Dolomiti Manzoni bianco</t>
  </si>
  <si>
    <t>Vigneti delle Dolomiti Portoghese</t>
  </si>
  <si>
    <t>Vigneti delle Dolomiti Viognier</t>
  </si>
  <si>
    <t xml:space="preserve">Südtiroler Chardonnay </t>
  </si>
  <si>
    <t xml:space="preserve">Südtiroler Goldmuskateller </t>
  </si>
  <si>
    <t>Südtiroler Ruländer</t>
  </si>
  <si>
    <t>Südtiroler Sauvignon</t>
  </si>
  <si>
    <t>Südtiroler Weißburgunder</t>
  </si>
  <si>
    <t>Südtiroler Merlot</t>
  </si>
  <si>
    <t xml:space="preserve">Südtirol Terlaner Chardonnay </t>
  </si>
  <si>
    <t>Südtirol Terlaner Müller Thurgau</t>
  </si>
  <si>
    <t>Lago di Caldaro</t>
  </si>
  <si>
    <t xml:space="preserve">Alto Adige S.ta Maddalena </t>
  </si>
  <si>
    <t>Alto Adige Chardonnay</t>
  </si>
  <si>
    <t>Alto Adige Traminer Aromatico</t>
  </si>
  <si>
    <t>Alto Adige Moscato Giallo</t>
  </si>
  <si>
    <t>Alto Adige Pinot Grigio</t>
  </si>
  <si>
    <t>Alto Adige Sauvignon</t>
  </si>
  <si>
    <t>Alto Adige Pinot Bianco</t>
  </si>
  <si>
    <t>Alto Adige Pinot Nero</t>
  </si>
  <si>
    <t>Alto Adige Cabernet /Franc/Sauvignon</t>
  </si>
  <si>
    <t>Alto Adige Merlot</t>
  </si>
  <si>
    <t>Alto Adige Valle Isarco Kerner</t>
  </si>
  <si>
    <t>uva q.li</t>
  </si>
  <si>
    <t>vino hl</t>
  </si>
  <si>
    <t>Ausarbeitung: Handelskammer Bozen - Kontrollstelle für Weine</t>
  </si>
  <si>
    <t>Mögliche Änderungen der Weinbezeichnung bei der Trauben- und Produktionsmeldung und erlaubten Überproduktionen bewirken</t>
  </si>
  <si>
    <t>Alto Adige Valle Isarco Traminer Aromatico</t>
  </si>
  <si>
    <t>Elaborazione: CCIAA Bolzano - Organismo di controllo vini</t>
  </si>
  <si>
    <t>Mitterberg Müller Thurgau</t>
  </si>
  <si>
    <t>Mitterberg Portugieser</t>
  </si>
  <si>
    <t>Mitterberg Portoghese</t>
  </si>
  <si>
    <t>Vigneti delle Dolomiti Riesling</t>
  </si>
  <si>
    <t>Mitterberg Veltliner</t>
  </si>
  <si>
    <t>Vigneti delle Dolomiti Silvaner</t>
  </si>
  <si>
    <t>Südtiroler Rosenmuskateller vendemmia tardiva</t>
  </si>
  <si>
    <t>Alto Adige Cabernet /Franc/Sauvignon riserva</t>
  </si>
  <si>
    <t>Alto Adige Terlano Chardonnay classico</t>
  </si>
  <si>
    <t>Alto Adige Terlano Müller Thurgau classico</t>
  </si>
  <si>
    <t>Alto Adige Terlano Pinot Bianco classico</t>
  </si>
  <si>
    <t>Alto Adige Terlano Sauvignon classico</t>
  </si>
  <si>
    <t>Mitterberg Tannat</t>
  </si>
  <si>
    <t>Südtirol Meraner oder Meranerhügel</t>
  </si>
  <si>
    <t>Südtirol Terlaner Chardonnay klassisch</t>
  </si>
  <si>
    <t>Südtirol Terlaner Müller Thurgau klassisch</t>
  </si>
  <si>
    <t>Südtirol Terlaner Weißburgunder klassisch</t>
  </si>
  <si>
    <t>Südtiroler Gewürztraminer vendemmia tardiva</t>
  </si>
  <si>
    <t>Superf.
 in produzione
ettari</t>
  </si>
  <si>
    <t>Alto Adige Chardonnay passito</t>
  </si>
  <si>
    <t>Südtiroler Chardonnay passito</t>
  </si>
  <si>
    <t>Alto Adige Moscato Giallo vendemmia tardiva</t>
  </si>
  <si>
    <t>Südtiroler Goldmuskateller vendemmia tardiva</t>
  </si>
  <si>
    <t>Südtirol Terlaner Riesling klassisch</t>
  </si>
  <si>
    <t>Südtirol Eisacktaler Riesling vendemmia tardiva</t>
  </si>
  <si>
    <t>Alto Adige Valle Isarco Riesling vendemmia tardiva</t>
  </si>
  <si>
    <t>Mitterberg Cabernet/Franc/Sauvignon</t>
  </si>
  <si>
    <t>Mitterberg Lagrein rosato</t>
  </si>
  <si>
    <t>Mitterberg Lagrein rosé</t>
  </si>
  <si>
    <t>Mitterberg Merlot rosato</t>
  </si>
  <si>
    <t>Mitterberg Silvaner verde</t>
  </si>
  <si>
    <t>Mitterberg Zweigelt rosè</t>
  </si>
  <si>
    <t>Mitterberg Zweigelt rosato</t>
  </si>
  <si>
    <t>e per i vini IGT Mitterberg.</t>
  </si>
  <si>
    <t>Mitterberg Diolinoir</t>
  </si>
  <si>
    <t>Alto Adige Traminer Aromatico passito</t>
  </si>
  <si>
    <t>Alto Adige Traminer Aromatico vendemmia tardiva</t>
  </si>
  <si>
    <t>Alto Adige Pinot Nero riserva</t>
  </si>
  <si>
    <t>Mitterberg Weißburgunder</t>
  </si>
  <si>
    <t>Südtirol Eisacktaler Kerner passito</t>
  </si>
  <si>
    <t>Alto Adige Valle Isarco Kerner passito</t>
  </si>
  <si>
    <t>Totale IGT Mitterberg</t>
  </si>
  <si>
    <t>Totale IGT Vigneti delle Dolomiti</t>
  </si>
  <si>
    <t>Vigenti delle Dolomiti Cabernet/Franc/Sauvignon</t>
  </si>
  <si>
    <t>Vigneti delle Dolomiti Moscato rosa</t>
  </si>
  <si>
    <t>Alto Adige Lagrein di Gries</t>
  </si>
  <si>
    <t>Alto Adige Meranese Burggraviato</t>
  </si>
  <si>
    <t>Alto Adige Meranese Küchelberg</t>
  </si>
  <si>
    <t>Alto Adige Meranese Lebenberg</t>
  </si>
  <si>
    <t>Alto Adige Meranese Rosengarten</t>
  </si>
  <si>
    <t>Südtirol Meraner Burggräfler</t>
  </si>
  <si>
    <t>Südtirol Meraner Lebenberg</t>
  </si>
  <si>
    <t>Südtirol Meraner Rosengarten</t>
  </si>
  <si>
    <t>Alto Adige Lagrein riserva di Gries</t>
  </si>
  <si>
    <t>Südtiroler Lagrein riserva aus Gries</t>
  </si>
  <si>
    <t>Südtiroler Lagrein aus Gries</t>
  </si>
  <si>
    <t>Südtirol Meraner Küchelberg</t>
  </si>
  <si>
    <t>Weinberg Dolomiten Blauburgunder</t>
  </si>
  <si>
    <t>Weinberg Dolomiten Cabernet/Franc/Sauvignon</t>
  </si>
  <si>
    <t>Weinberg Dolomiten Chardonnay</t>
  </si>
  <si>
    <t>Weinberg Dolomiten Goldmuskateller</t>
  </si>
  <si>
    <t>Weinberg Dolomiten Kerner</t>
  </si>
  <si>
    <t>Weinberg Dolomiten Manzoni bianco</t>
  </si>
  <si>
    <t>Weinberg Dolomiten Merlot</t>
  </si>
  <si>
    <t>Weinberg Dolomiten Müller Thurgau</t>
  </si>
  <si>
    <t>Weinberg Dolomiten Petit Manseng</t>
  </si>
  <si>
    <t>Weinberg Dolomiten Petit Verdot</t>
  </si>
  <si>
    <t>Weinberg Dolomiten Portugieser</t>
  </si>
  <si>
    <t>Weinberg Dolomiten Riesling</t>
  </si>
  <si>
    <t>Weinberg Dolomiten rosè</t>
  </si>
  <si>
    <t>Weinberg Dolomiten Rosenmuskateller</t>
  </si>
  <si>
    <t>Weinberg Dolomiten rot</t>
  </si>
  <si>
    <t>Weinberg Dolomiten Ruländer</t>
  </si>
  <si>
    <t>Weinberg Dolomiten Sauvignon</t>
  </si>
  <si>
    <t>Weinberg Dolomiten Silvaner</t>
  </si>
  <si>
    <t>Weinberg Dolomiten Syrah</t>
  </si>
  <si>
    <t>Weinberg Dolomiten Tannat</t>
  </si>
  <si>
    <t>Weinberg Dolomiten Tempranillo</t>
  </si>
  <si>
    <t>Weinberg Dolomiten Teroldego</t>
  </si>
  <si>
    <t>Weinberg Dolomiten Viognier</t>
  </si>
  <si>
    <t>Weinberg Dolomiten Vernatsch</t>
  </si>
  <si>
    <t>Weinberg Dolomiten weiß</t>
  </si>
  <si>
    <t>Weinberg Dolomiten Weißburgunder</t>
  </si>
  <si>
    <t>Weinberg Dolomiten Zweigelt</t>
  </si>
  <si>
    <t>Summe Landwein Weinberg Dolomiten</t>
  </si>
  <si>
    <t>Südtirol Terlaner Sauvignon klassisch</t>
  </si>
  <si>
    <t>Alto Adige Moscato Rosa</t>
  </si>
  <si>
    <t>Effektiv produz. Menge 2015</t>
  </si>
  <si>
    <t>produzione effettiva
2015</t>
  </si>
  <si>
    <t>Alto Adige Terlano Pinot grigio</t>
  </si>
  <si>
    <t>Alto Adige Terlano Silvaner</t>
  </si>
  <si>
    <t>Vigneti delle Dolomiti Diolinoir</t>
  </si>
  <si>
    <t>Südtirol Terlaner Silvaner</t>
  </si>
  <si>
    <t>Weinberg Dolomiten Diolinoir</t>
  </si>
  <si>
    <t>Alto Adige Kerner passito</t>
  </si>
  <si>
    <t>Alto Adige Kerner riserva</t>
  </si>
  <si>
    <t>Alto Adige Pinot Bianco riserva</t>
  </si>
  <si>
    <t>Alto Adige Pinot Grigio riserva</t>
  </si>
  <si>
    <t>Südtiroler Ruländer riserva</t>
  </si>
  <si>
    <t xml:space="preserve">Alto Adige Riesling </t>
  </si>
  <si>
    <t>Alto Adige Riesling riserva</t>
  </si>
  <si>
    <t>Alto Adige Sauvignon passito</t>
  </si>
  <si>
    <t>Alto Adige Sauvignon riserva</t>
  </si>
  <si>
    <t>Alto Adige Terlano Chardonnay riserva</t>
  </si>
  <si>
    <t>Alto Adige Terlano Pinot Bianco riserva</t>
  </si>
  <si>
    <t>Alto Adige Terlano Sauvignon riserva</t>
  </si>
  <si>
    <t>Alto Adige Terlano Sauvignon classico riserva</t>
  </si>
  <si>
    <t xml:space="preserve">Alto Adige Terlano Pinot Grigio classico </t>
  </si>
  <si>
    <t xml:space="preserve">Alto Adige Terlano Riesling classico </t>
  </si>
  <si>
    <t>Alto Adige Traminer Aromatico riserva</t>
  </si>
  <si>
    <t>Alto Adige Valle Venosta Chardonnay riserva</t>
  </si>
  <si>
    <t>Alto Adige Valle Venosta Pinot Nero riserva</t>
  </si>
  <si>
    <t>Lago di Caldaro classico superiore</t>
  </si>
  <si>
    <t>Alto Adige Santa Maddalena classico</t>
  </si>
  <si>
    <t>Alto Adige Chardonnay riserva</t>
  </si>
  <si>
    <t>Mitterberg bianco passito</t>
  </si>
  <si>
    <t>Mitterberg Bronner passito</t>
  </si>
  <si>
    <t>Mitterberg Kerner</t>
  </si>
  <si>
    <t>Mitterberg Petit Manseng passito</t>
  </si>
  <si>
    <t>Mitterberg Pinot nero rosato</t>
  </si>
  <si>
    <t>Mitterberg Schiava grigia</t>
  </si>
  <si>
    <t>Mitterberg Schiava rosato</t>
  </si>
  <si>
    <t>Mitterberg Traminer Aromatico passito</t>
  </si>
  <si>
    <t>Kalterersee klassisch superiore</t>
  </si>
  <si>
    <t>Südtiroler Chardonnay riserva</t>
  </si>
  <si>
    <t>Südtiroler Gewürztraminer riserva</t>
  </si>
  <si>
    <t>Südtiroler Kerner passito</t>
  </si>
  <si>
    <t>Südtiroler Kerner riserva</t>
  </si>
  <si>
    <t xml:space="preserve">Südtiroler Riesling </t>
  </si>
  <si>
    <t>Südtiroler Riesling riserva</t>
  </si>
  <si>
    <t>Südtiroler Sauvignon passito</t>
  </si>
  <si>
    <t>Südtiroler Sauvignon riserva</t>
  </si>
  <si>
    <t>Südtiroler Weißburgunder riserva</t>
  </si>
  <si>
    <t>Südtirol Terlaner Chardonnay riserva</t>
  </si>
  <si>
    <t>Südtirol Terlaner Ruländer</t>
  </si>
  <si>
    <t>Südtirol Terlaner Ruländer klassisch</t>
  </si>
  <si>
    <t>Südtirol Terlaner Sauvignon klassisch riserva</t>
  </si>
  <si>
    <t>Südtirol Terlaner Sauvignon riserva</t>
  </si>
  <si>
    <t>Südtirol Terlaner Weißburgunder riserva</t>
  </si>
  <si>
    <t>Südtirol Vinschgau Chardonnay riserva</t>
  </si>
  <si>
    <t>Südtirol Vinschgau Blauburgunder riserva</t>
  </si>
  <si>
    <t>Mitterberg Blauburgunder rosè</t>
  </si>
  <si>
    <t>Mitterberg Gewürztraminer passito</t>
  </si>
  <si>
    <t>Mitterberg Grauvernatsch</t>
  </si>
  <si>
    <t>Mitterberg Vernatsch rosè</t>
  </si>
  <si>
    <t>Mitterberg weiß passito</t>
  </si>
  <si>
    <t>Südtirol Terlaner ohne Rebsortenbezeichnung</t>
  </si>
  <si>
    <t>Alto Adige Terlano senza nome di vitigno</t>
  </si>
  <si>
    <t>auch größere Differenzen zwischen den genutzten Flächen und den effektiven Mengen an Trauben und Wein. Die Kontrollstelle für Weine</t>
  </si>
  <si>
    <t xml:space="preserve">La possibilità della scelta vendemmiale e il supero nel vigneto causano anche variazioni sostanziali della superficie vitata e della produzione </t>
  </si>
  <si>
    <t xml:space="preserve">effettiva di uva e vino. L'organismo di controllo risponde solo per i dati dei vini DOC Alto Adige e Lago di Caldaro </t>
  </si>
  <si>
    <t>Lago di Caldaro  nella Provincia di Trento</t>
  </si>
  <si>
    <t>der Handelskammer Bozen zeichnet nur für die Daten der DOC-Weine Südtiroler und Kalterersee, sowie für die Landweine Mitterberg</t>
  </si>
  <si>
    <t>Kalterersee in der Provinz Trient</t>
  </si>
  <si>
    <t>Februar 2016</t>
  </si>
  <si>
    <t>febbraio 2016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</si>
</sst>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color theme="9" tint="-0.249977111117893"/>
      <name val="Times New Roman"/>
      <family val="1"/>
    </font>
    <font>
      <sz val="9"/>
      <color theme="9" tint="-0.249977111117893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C00000"/>
      <name val="Times New Roman"/>
      <family val="1"/>
    </font>
    <font>
      <sz val="9"/>
      <color rgb="FFC00000"/>
      <name val="Times New Roman"/>
      <family val="1"/>
    </font>
    <font>
      <sz val="9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0" xfId="0" applyFont="1" applyBorder="1"/>
    <xf numFmtId="0" fontId="5" fillId="0" borderId="0" xfId="0" applyFont="1" applyBorder="1"/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/>
    <xf numFmtId="3" fontId="1" fillId="0" borderId="0" xfId="0" applyNumberFormat="1" applyFont="1" applyBorder="1"/>
    <xf numFmtId="4" fontId="6" fillId="0" borderId="6" xfId="0" applyNumberFormat="1" applyFont="1" applyFill="1" applyBorder="1"/>
    <xf numFmtId="3" fontId="6" fillId="0" borderId="6" xfId="0" applyNumberFormat="1" applyFont="1" applyFill="1" applyBorder="1"/>
    <xf numFmtId="4" fontId="6" fillId="0" borderId="6" xfId="0" applyNumberFormat="1" applyFont="1" applyBorder="1"/>
    <xf numFmtId="3" fontId="6" fillId="0" borderId="6" xfId="0" applyNumberFormat="1" applyFont="1" applyBorder="1"/>
    <xf numFmtId="3" fontId="2" fillId="0" borderId="7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/>
    <xf numFmtId="3" fontId="6" fillId="0" borderId="8" xfId="0" applyNumberFormat="1" applyFont="1" applyBorder="1"/>
    <xf numFmtId="4" fontId="2" fillId="0" borderId="0" xfId="0" applyNumberFormat="1" applyFont="1" applyFill="1" applyBorder="1"/>
    <xf numFmtId="0" fontId="2" fillId="0" borderId="3" xfId="0" applyFont="1" applyFill="1" applyBorder="1"/>
    <xf numFmtId="3" fontId="2" fillId="0" borderId="0" xfId="0" applyNumberFormat="1" applyFont="1" applyFill="1" applyBorder="1"/>
    <xf numFmtId="3" fontId="2" fillId="0" borderId="9" xfId="0" applyNumberFormat="1" applyFont="1" applyFill="1" applyBorder="1"/>
    <xf numFmtId="0" fontId="1" fillId="0" borderId="3" xfId="0" applyFont="1" applyFill="1" applyBorder="1"/>
    <xf numFmtId="0" fontId="6" fillId="0" borderId="10" xfId="0" applyFont="1" applyFill="1" applyBorder="1" applyAlignment="1">
      <alignment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/>
    <xf numFmtId="0" fontId="7" fillId="0" borderId="3" xfId="0" applyFont="1" applyFill="1" applyBorder="1"/>
    <xf numFmtId="3" fontId="6" fillId="0" borderId="2" xfId="0" applyNumberFormat="1" applyFont="1" applyFill="1" applyBorder="1"/>
    <xf numFmtId="0" fontId="6" fillId="0" borderId="2" xfId="0" applyFont="1" applyBorder="1"/>
    <xf numFmtId="0" fontId="7" fillId="0" borderId="3" xfId="0" applyFont="1" applyBorder="1"/>
    <xf numFmtId="0" fontId="6" fillId="0" borderId="4" xfId="0" applyFont="1" applyFill="1" applyBorder="1"/>
    <xf numFmtId="0" fontId="6" fillId="0" borderId="2" xfId="0" applyFont="1" applyFill="1" applyBorder="1"/>
    <xf numFmtId="4" fontId="8" fillId="0" borderId="0" xfId="0" applyNumberFormat="1" applyFont="1" applyFill="1" applyBorder="1"/>
    <xf numFmtId="3" fontId="8" fillId="0" borderId="0" xfId="0" applyNumberFormat="1" applyFont="1" applyFill="1" applyBorder="1"/>
    <xf numFmtId="3" fontId="8" fillId="0" borderId="9" xfId="0" applyNumberFormat="1" applyFont="1" applyFill="1" applyBorder="1"/>
    <xf numFmtId="3" fontId="9" fillId="0" borderId="0" xfId="0" applyNumberFormat="1" applyFont="1" applyFill="1" applyBorder="1"/>
    <xf numFmtId="3" fontId="8" fillId="0" borderId="0" xfId="0" applyNumberFormat="1" applyFont="1" applyBorder="1"/>
    <xf numFmtId="4" fontId="2" fillId="0" borderId="1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4" fontId="5" fillId="0" borderId="0" xfId="0" applyNumberFormat="1" applyFont="1" applyBorder="1"/>
    <xf numFmtId="4" fontId="2" fillId="0" borderId="6" xfId="0" applyNumberFormat="1" applyFont="1" applyFill="1" applyBorder="1"/>
    <xf numFmtId="3" fontId="2" fillId="0" borderId="6" xfId="0" applyNumberFormat="1" applyFont="1" applyFill="1" applyBorder="1"/>
    <xf numFmtId="3" fontId="2" fillId="0" borderId="8" xfId="0" applyNumberFormat="1" applyFont="1" applyFill="1" applyBorder="1"/>
    <xf numFmtId="4" fontId="2" fillId="0" borderId="6" xfId="0" applyNumberFormat="1" applyFont="1" applyBorder="1"/>
    <xf numFmtId="3" fontId="2" fillId="0" borderId="6" xfId="0" applyNumberFormat="1" applyFont="1" applyBorder="1"/>
    <xf numFmtId="3" fontId="2" fillId="0" borderId="8" xfId="0" applyNumberFormat="1" applyFont="1" applyBorder="1"/>
    <xf numFmtId="0" fontId="9" fillId="0" borderId="0" xfId="0" applyFont="1" applyBorder="1"/>
    <xf numFmtId="4" fontId="1" fillId="0" borderId="5" xfId="0" applyNumberFormat="1" applyFont="1" applyFill="1" applyBorder="1"/>
    <xf numFmtId="3" fontId="1" fillId="0" borderId="5" xfId="0" applyNumberFormat="1" applyFont="1" applyFill="1" applyBorder="1"/>
    <xf numFmtId="3" fontId="1" fillId="0" borderId="7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3" fontId="1" fillId="0" borderId="0" xfId="0" applyNumberFormat="1" applyFont="1" applyFill="1" applyBorder="1"/>
    <xf numFmtId="3" fontId="1" fillId="0" borderId="9" xfId="0" applyNumberFormat="1" applyFont="1" applyFill="1" applyBorder="1"/>
    <xf numFmtId="0" fontId="1" fillId="0" borderId="9" xfId="0" applyFont="1" applyBorder="1"/>
    <xf numFmtId="4" fontId="1" fillId="0" borderId="0" xfId="0" applyNumberFormat="1" applyFont="1" applyFill="1" applyBorder="1"/>
    <xf numFmtId="4" fontId="2" fillId="0" borderId="0" xfId="0" applyNumberFormat="1" applyFont="1"/>
    <xf numFmtId="0" fontId="10" fillId="0" borderId="3" xfId="0" applyFont="1" applyFill="1" applyBorder="1"/>
    <xf numFmtId="0" fontId="3" fillId="0" borderId="3" xfId="0" applyFont="1" applyFill="1" applyBorder="1"/>
    <xf numFmtId="0" fontId="1" fillId="0" borderId="0" xfId="0" applyFont="1" applyFill="1" applyBorder="1"/>
    <xf numFmtId="3" fontId="2" fillId="0" borderId="0" xfId="0" applyNumberFormat="1" applyFont="1" applyBorder="1"/>
    <xf numFmtId="3" fontId="1" fillId="0" borderId="0" xfId="0" applyNumberFormat="1" applyFont="1"/>
    <xf numFmtId="3" fontId="2" fillId="0" borderId="0" xfId="0" applyNumberFormat="1" applyFont="1"/>
    <xf numFmtId="4" fontId="2" fillId="0" borderId="9" xfId="0" applyNumberFormat="1" applyFont="1" applyBorder="1"/>
    <xf numFmtId="4" fontId="2" fillId="0" borderId="0" xfId="0" applyNumberFormat="1" applyFont="1" applyBorder="1"/>
    <xf numFmtId="4" fontId="1" fillId="0" borderId="0" xfId="0" applyNumberFormat="1" applyFont="1" applyFill="1"/>
    <xf numFmtId="3" fontId="1" fillId="0" borderId="0" xfId="0" applyNumberFormat="1" applyFont="1" applyFill="1"/>
    <xf numFmtId="4" fontId="1" fillId="0" borderId="0" xfId="0" applyNumberFormat="1" applyFont="1" applyFill="1" applyBorder="1" applyAlignment="1">
      <alignment horizontal="right"/>
    </xf>
    <xf numFmtId="4" fontId="1" fillId="0" borderId="4" xfId="0" applyNumberFormat="1" applyFont="1" applyFill="1" applyBorder="1"/>
    <xf numFmtId="3" fontId="1" fillId="0" borderId="5" xfId="0" applyNumberFormat="1" applyFont="1" applyBorder="1"/>
    <xf numFmtId="3" fontId="1" fillId="0" borderId="0" xfId="0" applyNumberFormat="1" applyFont="1" applyFill="1" applyBorder="1" applyAlignment="1">
      <alignment horizontal="right"/>
    </xf>
    <xf numFmtId="0" fontId="1" fillId="0" borderId="3" xfId="0" applyFont="1" applyBorder="1"/>
    <xf numFmtId="17" fontId="1" fillId="0" borderId="3" xfId="0" applyNumberFormat="1" applyFont="1" applyBorder="1" applyAlignment="1">
      <alignment horizontal="left"/>
    </xf>
    <xf numFmtId="49" fontId="1" fillId="0" borderId="3" xfId="0" applyNumberFormat="1" applyFont="1" applyBorder="1"/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G258"/>
  <sheetViews>
    <sheetView tabSelected="1" zoomScale="120" zoomScaleNormal="120" workbookViewId="0"/>
  </sheetViews>
  <sheetFormatPr baseColWidth="10" defaultColWidth="11.5703125" defaultRowHeight="12"/>
  <cols>
    <col min="1" max="1" width="41.42578125" style="28" customWidth="1"/>
    <col min="2" max="2" width="7" style="5" bestFit="1" customWidth="1"/>
    <col min="3" max="4" width="8.5703125" style="5" customWidth="1"/>
    <col min="5" max="5" width="8.28515625" style="38" bestFit="1" customWidth="1"/>
    <col min="6" max="7" width="9.7109375" style="5" customWidth="1"/>
    <col min="8" max="16384" width="11.5703125" style="5"/>
  </cols>
  <sheetData>
    <row r="1" spans="1:7" s="3" customFormat="1" ht="27" customHeight="1">
      <c r="A1" s="22"/>
      <c r="B1" s="49"/>
      <c r="C1" s="73" t="s">
        <v>0</v>
      </c>
      <c r="D1" s="73"/>
      <c r="E1" s="36"/>
      <c r="F1" s="73" t="s">
        <v>300</v>
      </c>
      <c r="G1" s="73"/>
    </row>
    <row r="2" spans="1:7" s="2" customFormat="1" ht="36.6" customHeight="1">
      <c r="A2" s="23" t="s">
        <v>1</v>
      </c>
      <c r="B2" s="6" t="s">
        <v>75</v>
      </c>
      <c r="C2" s="7" t="s">
        <v>2</v>
      </c>
      <c r="D2" s="14" t="s">
        <v>3</v>
      </c>
      <c r="E2" s="6" t="s">
        <v>84</v>
      </c>
      <c r="F2" s="7" t="s">
        <v>2</v>
      </c>
      <c r="G2" s="7" t="s">
        <v>74</v>
      </c>
    </row>
    <row r="3" spans="1:7">
      <c r="A3" s="25" t="s">
        <v>226</v>
      </c>
      <c r="B3" s="54">
        <v>111.6182</v>
      </c>
      <c r="C3" s="51">
        <f t="shared" ref="C3:C7" si="0">B3*140</f>
        <v>15626.548000000001</v>
      </c>
      <c r="D3" s="52">
        <f>C3*70/100</f>
        <v>10938.583600000002</v>
      </c>
      <c r="E3" s="50">
        <v>29.3582</v>
      </c>
      <c r="F3" s="60">
        <v>2857.25</v>
      </c>
      <c r="G3" s="60">
        <v>1996.01</v>
      </c>
    </row>
    <row r="4" spans="1:7">
      <c r="A4" s="25" t="s">
        <v>263</v>
      </c>
      <c r="B4" s="54">
        <v>0.1123</v>
      </c>
      <c r="C4" s="51">
        <f t="shared" si="0"/>
        <v>15.722</v>
      </c>
      <c r="D4" s="52">
        <f t="shared" ref="D4:D7" si="1">C4*70/100</f>
        <v>11.0054</v>
      </c>
      <c r="E4" s="50">
        <v>20.0443</v>
      </c>
      <c r="F4" s="60">
        <v>1763.09</v>
      </c>
      <c r="G4" s="60">
        <v>1234.17</v>
      </c>
    </row>
    <row r="5" spans="1:7">
      <c r="A5" s="25" t="s">
        <v>269</v>
      </c>
      <c r="B5" s="54">
        <v>0</v>
      </c>
      <c r="C5" s="51">
        <f t="shared" si="0"/>
        <v>0</v>
      </c>
      <c r="D5" s="52">
        <f t="shared" si="1"/>
        <v>0</v>
      </c>
      <c r="E5" s="50">
        <v>20.7562</v>
      </c>
      <c r="F5" s="60">
        <v>2132.7600000000002</v>
      </c>
      <c r="G5" s="60">
        <v>1492.94</v>
      </c>
    </row>
    <row r="6" spans="1:7">
      <c r="A6" s="25" t="s">
        <v>264</v>
      </c>
      <c r="B6" s="54">
        <v>0</v>
      </c>
      <c r="C6" s="51">
        <f t="shared" si="0"/>
        <v>0</v>
      </c>
      <c r="D6" s="52">
        <f t="shared" si="1"/>
        <v>0</v>
      </c>
      <c r="E6" s="50">
        <v>1.1294999999999999</v>
      </c>
      <c r="F6" s="60">
        <v>124.55</v>
      </c>
      <c r="G6" s="60">
        <v>87.19</v>
      </c>
    </row>
    <row r="7" spans="1:7">
      <c r="A7" s="25" t="s">
        <v>265</v>
      </c>
      <c r="B7" s="54">
        <v>0</v>
      </c>
      <c r="C7" s="51">
        <f t="shared" si="0"/>
        <v>0</v>
      </c>
      <c r="D7" s="52">
        <f t="shared" si="1"/>
        <v>0</v>
      </c>
      <c r="E7" s="8">
        <v>6.2558999999999996</v>
      </c>
      <c r="F7" s="60">
        <v>459.34</v>
      </c>
      <c r="G7" s="60">
        <v>321.57</v>
      </c>
    </row>
    <row r="8" spans="1:7" s="4" customFormat="1">
      <c r="A8" s="24" t="s">
        <v>226</v>
      </c>
      <c r="B8" s="17">
        <f t="shared" ref="B8:G8" si="2">SUM(B3:B7)</f>
        <v>111.73050000000001</v>
      </c>
      <c r="C8" s="19">
        <f t="shared" si="2"/>
        <v>15642.27</v>
      </c>
      <c r="D8" s="20">
        <f t="shared" si="2"/>
        <v>10949.589000000002</v>
      </c>
      <c r="E8" s="63">
        <f t="shared" si="2"/>
        <v>77.5441</v>
      </c>
      <c r="F8" s="59">
        <f t="shared" si="2"/>
        <v>7336.9900000000007</v>
      </c>
      <c r="G8" s="59">
        <f t="shared" si="2"/>
        <v>5131.88</v>
      </c>
    </row>
    <row r="9" spans="1:7" s="4" customFormat="1">
      <c r="A9" s="24"/>
      <c r="B9" s="31"/>
      <c r="C9" s="32"/>
      <c r="D9" s="33"/>
      <c r="E9" s="37"/>
      <c r="F9" s="32"/>
      <c r="G9" s="34"/>
    </row>
    <row r="10" spans="1:7" s="45" customFormat="1">
      <c r="A10" s="21" t="s">
        <v>92</v>
      </c>
      <c r="B10" s="54">
        <v>10.336</v>
      </c>
      <c r="C10" s="51">
        <f>B10*140</f>
        <v>1447.04</v>
      </c>
      <c r="D10" s="52">
        <f>C10*70/100</f>
        <v>1012.928</v>
      </c>
      <c r="E10" s="8">
        <v>9.3798050000000011</v>
      </c>
      <c r="F10" s="51">
        <v>938.27</v>
      </c>
      <c r="G10" s="51">
        <v>656.82</v>
      </c>
    </row>
    <row r="11" spans="1:7">
      <c r="A11" s="25" t="s">
        <v>85</v>
      </c>
      <c r="B11" s="54">
        <v>444.09039999999999</v>
      </c>
      <c r="C11" s="51">
        <f>B11*140</f>
        <v>62172.655999999995</v>
      </c>
      <c r="D11" s="52">
        <f>C11*70/100</f>
        <v>43520.859199999999</v>
      </c>
      <c r="E11" s="50">
        <v>118.68229699999993</v>
      </c>
      <c r="F11" s="60">
        <v>14875.77</v>
      </c>
      <c r="G11" s="60">
        <v>10412.879999999999</v>
      </c>
    </row>
    <row r="12" spans="1:7">
      <c r="A12" s="25" t="s">
        <v>336</v>
      </c>
      <c r="B12" s="54">
        <v>0</v>
      </c>
      <c r="C12" s="51">
        <f t="shared" ref="C12" si="3">B12*140</f>
        <v>0</v>
      </c>
      <c r="D12" s="52">
        <v>0</v>
      </c>
      <c r="E12" s="50">
        <v>95.437706000000006</v>
      </c>
      <c r="F12" s="60">
        <v>11669.45</v>
      </c>
      <c r="G12" s="60">
        <v>8159.38</v>
      </c>
    </row>
    <row r="13" spans="1:7" s="45" customFormat="1">
      <c r="A13" s="21" t="s">
        <v>94</v>
      </c>
      <c r="B13" s="54">
        <v>0</v>
      </c>
      <c r="C13" s="51">
        <f t="shared" ref="C13:C15" si="4">B13*140</f>
        <v>0</v>
      </c>
      <c r="D13" s="52">
        <v>0</v>
      </c>
      <c r="E13" s="8">
        <v>1.886995</v>
      </c>
      <c r="F13" s="51">
        <v>233.23</v>
      </c>
      <c r="G13" s="51">
        <v>163.26</v>
      </c>
    </row>
    <row r="14" spans="1:7">
      <c r="A14" s="25" t="s">
        <v>95</v>
      </c>
      <c r="B14" s="54">
        <v>0</v>
      </c>
      <c r="C14" s="51">
        <f t="shared" si="4"/>
        <v>0</v>
      </c>
      <c r="D14" s="52">
        <v>0</v>
      </c>
      <c r="E14" s="50">
        <v>50.980640000000001</v>
      </c>
      <c r="F14" s="60">
        <v>6089.25</v>
      </c>
      <c r="G14" s="60">
        <v>4262.47</v>
      </c>
    </row>
    <row r="15" spans="1:7">
      <c r="A15" s="25" t="s">
        <v>166</v>
      </c>
      <c r="B15" s="54">
        <v>0</v>
      </c>
      <c r="C15" s="51">
        <f t="shared" si="4"/>
        <v>0</v>
      </c>
      <c r="D15" s="52">
        <v>0</v>
      </c>
      <c r="E15" s="50">
        <v>23.800657000000001</v>
      </c>
      <c r="F15" s="60">
        <v>2954.95</v>
      </c>
      <c r="G15" s="60">
        <v>2068</v>
      </c>
    </row>
    <row r="16" spans="1:7" s="4" customFormat="1">
      <c r="A16" s="24" t="s">
        <v>92</v>
      </c>
      <c r="B16" s="17">
        <f t="shared" ref="B16:G16" si="5">SUM(B10:B15)</f>
        <v>454.4264</v>
      </c>
      <c r="C16" s="19">
        <f>SUM(C10:C15)</f>
        <v>63619.695999999996</v>
      </c>
      <c r="D16" s="20">
        <f>SUM(D10:D15)</f>
        <v>44533.787199999999</v>
      </c>
      <c r="E16" s="17">
        <f t="shared" si="5"/>
        <v>300.16809999999992</v>
      </c>
      <c r="F16" s="19">
        <f t="shared" si="5"/>
        <v>36760.92</v>
      </c>
      <c r="G16" s="19">
        <f t="shared" si="5"/>
        <v>25722.809999999998</v>
      </c>
    </row>
    <row r="17" spans="1:7" s="4" customFormat="1">
      <c r="A17" s="24"/>
      <c r="B17" s="31"/>
      <c r="C17" s="32"/>
      <c r="D17" s="33"/>
      <c r="E17" s="31"/>
      <c r="F17" s="32"/>
      <c r="G17" s="32"/>
    </row>
    <row r="18" spans="1:7">
      <c r="A18" s="25" t="s">
        <v>4</v>
      </c>
      <c r="B18" s="50">
        <v>83.2</v>
      </c>
      <c r="C18" s="51">
        <f>B18*125</f>
        <v>10400</v>
      </c>
      <c r="D18" s="52">
        <f>C18*70/100</f>
        <v>7280</v>
      </c>
      <c r="E18" s="50">
        <v>90.369372999999982</v>
      </c>
      <c r="F18" s="60">
        <v>9953.6</v>
      </c>
      <c r="G18" s="60">
        <v>6964.41</v>
      </c>
    </row>
    <row r="19" spans="1:7">
      <c r="A19" s="25" t="s">
        <v>91</v>
      </c>
      <c r="B19" s="54">
        <v>115.74</v>
      </c>
      <c r="C19" s="51">
        <f>B19*125</f>
        <v>14467.5</v>
      </c>
      <c r="D19" s="52">
        <f>C19*70/100</f>
        <v>10127.25</v>
      </c>
      <c r="E19" s="50">
        <v>92.476028000000014</v>
      </c>
      <c r="F19" s="60">
        <v>9925.19</v>
      </c>
      <c r="G19" s="60">
        <v>6938.9</v>
      </c>
    </row>
    <row r="20" spans="1:7" s="4" customFormat="1">
      <c r="A20" s="24" t="s">
        <v>4</v>
      </c>
      <c r="B20" s="17">
        <f t="shared" ref="B20:G20" si="6">SUM(B18:B19)</f>
        <v>198.94</v>
      </c>
      <c r="C20" s="19">
        <f t="shared" si="6"/>
        <v>24867.5</v>
      </c>
      <c r="D20" s="20">
        <f t="shared" si="6"/>
        <v>17407.25</v>
      </c>
      <c r="E20" s="63">
        <f t="shared" si="6"/>
        <v>182.84540099999998</v>
      </c>
      <c r="F20" s="59">
        <f t="shared" si="6"/>
        <v>19878.79</v>
      </c>
      <c r="G20" s="19">
        <f t="shared" si="6"/>
        <v>13903.31</v>
      </c>
    </row>
    <row r="21" spans="1:7" s="4" customFormat="1">
      <c r="A21" s="24"/>
      <c r="B21" s="31"/>
      <c r="C21" s="32"/>
      <c r="D21" s="33"/>
      <c r="E21" s="37"/>
      <c r="F21" s="35"/>
      <c r="G21" s="32"/>
    </row>
    <row r="22" spans="1:7" s="4" customFormat="1">
      <c r="A22" s="24" t="s">
        <v>5</v>
      </c>
      <c r="B22" s="55">
        <v>27.152699999999999</v>
      </c>
      <c r="C22" s="19">
        <f>B22*130</f>
        <v>3529.8510000000001</v>
      </c>
      <c r="D22" s="20">
        <f>C22*70/100</f>
        <v>2470.8957</v>
      </c>
      <c r="E22" s="55">
        <v>0.71679999999999999</v>
      </c>
      <c r="F22" s="61">
        <v>92.5</v>
      </c>
      <c r="G22" s="61">
        <v>64.45</v>
      </c>
    </row>
    <row r="23" spans="1:7" s="4" customFormat="1">
      <c r="A23" s="24"/>
      <c r="B23" s="31"/>
      <c r="C23" s="32"/>
      <c r="D23" s="33"/>
      <c r="E23" s="31"/>
      <c r="F23" s="32"/>
      <c r="G23" s="32"/>
    </row>
    <row r="24" spans="1:7">
      <c r="A24" s="25" t="s">
        <v>6</v>
      </c>
      <c r="B24" s="50">
        <v>364.36520000000002</v>
      </c>
      <c r="C24" s="51">
        <f>B24*130</f>
        <v>47367.476000000002</v>
      </c>
      <c r="D24" s="52">
        <f>C24*70/100</f>
        <v>33157.233200000002</v>
      </c>
      <c r="E24" s="50">
        <v>458.84455700000007</v>
      </c>
      <c r="F24" s="60">
        <v>43993.58</v>
      </c>
      <c r="G24" s="60">
        <v>30766.550000000003</v>
      </c>
    </row>
    <row r="25" spans="1:7">
      <c r="A25" s="28" t="s">
        <v>233</v>
      </c>
      <c r="B25" s="54">
        <v>0</v>
      </c>
      <c r="C25" s="51">
        <v>0</v>
      </c>
      <c r="D25" s="52">
        <v>0</v>
      </c>
      <c r="E25" s="50">
        <v>0.11966700000000001</v>
      </c>
      <c r="F25" s="60">
        <v>8</v>
      </c>
      <c r="G25" s="60">
        <v>5.6</v>
      </c>
    </row>
    <row r="26" spans="1:7">
      <c r="A26" s="25" t="s">
        <v>337</v>
      </c>
      <c r="B26" s="54">
        <v>0</v>
      </c>
      <c r="C26" s="51">
        <v>0</v>
      </c>
      <c r="D26" s="52">
        <v>0</v>
      </c>
      <c r="E26" s="50">
        <v>17.953275000000001</v>
      </c>
      <c r="F26" s="60">
        <v>1442.59</v>
      </c>
      <c r="G26" s="60">
        <v>1003.27</v>
      </c>
    </row>
    <row r="27" spans="1:7">
      <c r="A27" s="25" t="s">
        <v>147</v>
      </c>
      <c r="B27" s="54">
        <v>0</v>
      </c>
      <c r="C27" s="51">
        <v>0</v>
      </c>
      <c r="D27" s="52">
        <v>0</v>
      </c>
      <c r="E27" s="50">
        <v>1.0201</v>
      </c>
      <c r="F27" s="60">
        <v>47.6</v>
      </c>
      <c r="G27" s="60">
        <v>33.32</v>
      </c>
    </row>
    <row r="28" spans="1:7" s="4" customFormat="1">
      <c r="A28" s="24" t="s">
        <v>187</v>
      </c>
      <c r="B28" s="17">
        <f t="shared" ref="B28:G28" si="7">SUM(B24:B27)</f>
        <v>364.36520000000002</v>
      </c>
      <c r="C28" s="19">
        <f t="shared" si="7"/>
        <v>47367.476000000002</v>
      </c>
      <c r="D28" s="20">
        <f t="shared" si="7"/>
        <v>33157.233200000002</v>
      </c>
      <c r="E28" s="17">
        <f t="shared" si="7"/>
        <v>477.93759900000009</v>
      </c>
      <c r="F28" s="19">
        <f t="shared" si="7"/>
        <v>45491.77</v>
      </c>
      <c r="G28" s="19">
        <f t="shared" si="7"/>
        <v>31808.74</v>
      </c>
    </row>
    <row r="29" spans="1:7" s="4" customFormat="1">
      <c r="A29" s="24"/>
      <c r="B29" s="31"/>
      <c r="C29" s="32"/>
      <c r="D29" s="33"/>
      <c r="E29" s="31"/>
      <c r="F29" s="32"/>
      <c r="G29" s="32"/>
    </row>
    <row r="30" spans="1:7">
      <c r="A30" s="25" t="s">
        <v>19</v>
      </c>
      <c r="B30" s="54">
        <v>503.48669999999998</v>
      </c>
      <c r="C30" s="51">
        <f>B30*120</f>
        <v>60418.403999999995</v>
      </c>
      <c r="D30" s="52">
        <f>C30*70/100</f>
        <v>42292.882799999992</v>
      </c>
      <c r="E30" s="50">
        <v>489.77220499999993</v>
      </c>
      <c r="F30" s="60">
        <v>42213.020000000004</v>
      </c>
      <c r="G30" s="60">
        <v>29536.959999999999</v>
      </c>
    </row>
    <row r="31" spans="1:7">
      <c r="A31" s="25" t="s">
        <v>151</v>
      </c>
      <c r="B31" s="54">
        <v>0</v>
      </c>
      <c r="C31" s="51">
        <v>0</v>
      </c>
      <c r="D31" s="52">
        <v>0</v>
      </c>
      <c r="E31" s="50">
        <v>1.74</v>
      </c>
      <c r="F31" s="60">
        <v>116</v>
      </c>
      <c r="G31" s="60">
        <v>80</v>
      </c>
    </row>
    <row r="32" spans="1:7">
      <c r="A32" s="25" t="s">
        <v>338</v>
      </c>
      <c r="B32" s="54">
        <v>0</v>
      </c>
      <c r="C32" s="51">
        <v>0</v>
      </c>
      <c r="D32" s="52">
        <v>0</v>
      </c>
      <c r="E32" s="50">
        <v>7.8661320000000003</v>
      </c>
      <c r="F32" s="60">
        <v>711.87</v>
      </c>
      <c r="G32" s="60">
        <v>498.22</v>
      </c>
    </row>
    <row r="33" spans="1:7">
      <c r="A33" s="25" t="s">
        <v>230</v>
      </c>
      <c r="B33" s="54">
        <v>0</v>
      </c>
      <c r="C33" s="51">
        <v>0</v>
      </c>
      <c r="D33" s="52">
        <v>0</v>
      </c>
      <c r="E33" s="50">
        <v>3.0761319999999999</v>
      </c>
      <c r="F33" s="60">
        <v>175.88</v>
      </c>
      <c r="G33" s="60">
        <v>123.12</v>
      </c>
    </row>
    <row r="34" spans="1:7" s="4" customFormat="1">
      <c r="A34" s="24" t="s">
        <v>19</v>
      </c>
      <c r="B34" s="17">
        <f t="shared" ref="B34:D34" si="8">SUM(B30:B33)</f>
        <v>503.48669999999998</v>
      </c>
      <c r="C34" s="19">
        <f t="shared" si="8"/>
        <v>60418.403999999995</v>
      </c>
      <c r="D34" s="20">
        <f t="shared" si="8"/>
        <v>42292.882799999992</v>
      </c>
      <c r="E34" s="17">
        <f>SUM(E30:E33)</f>
        <v>502.4544689999999</v>
      </c>
      <c r="F34" s="19">
        <f>SUM(F30:F33)</f>
        <v>43216.770000000004</v>
      </c>
      <c r="G34" s="19">
        <f>SUM(G30:G33)</f>
        <v>30238.3</v>
      </c>
    </row>
    <row r="35" spans="1:7" s="4" customFormat="1">
      <c r="A35" s="24"/>
      <c r="B35" s="31"/>
      <c r="C35" s="32"/>
      <c r="D35" s="33"/>
      <c r="E35" s="31"/>
      <c r="F35" s="32"/>
      <c r="G35" s="32"/>
    </row>
    <row r="36" spans="1:7">
      <c r="A36" s="25" t="s">
        <v>11</v>
      </c>
      <c r="B36" s="50">
        <v>90.070099999999996</v>
      </c>
      <c r="C36" s="51">
        <f>B36*100</f>
        <v>9007.01</v>
      </c>
      <c r="D36" s="52">
        <f>C36*70/100</f>
        <v>6304.9070000000011</v>
      </c>
      <c r="E36" s="50">
        <v>78.751482999999993</v>
      </c>
      <c r="F36" s="60">
        <v>5887.1</v>
      </c>
      <c r="G36" s="60">
        <v>4117.09</v>
      </c>
    </row>
    <row r="37" spans="1:7">
      <c r="A37" s="25" t="s">
        <v>152</v>
      </c>
      <c r="B37" s="54">
        <v>0</v>
      </c>
      <c r="C37" s="51">
        <v>0</v>
      </c>
      <c r="D37" s="52">
        <v>0</v>
      </c>
      <c r="E37" s="50">
        <v>3.6522800000000002</v>
      </c>
      <c r="F37" s="60">
        <v>259.02999999999997</v>
      </c>
      <c r="G37" s="60">
        <v>179.33</v>
      </c>
    </row>
    <row r="38" spans="1:7">
      <c r="A38" s="25" t="s">
        <v>235</v>
      </c>
      <c r="B38" s="54">
        <v>0</v>
      </c>
      <c r="C38" s="51">
        <v>0</v>
      </c>
      <c r="D38" s="52">
        <v>0</v>
      </c>
      <c r="E38" s="50">
        <v>0.15263699999999999</v>
      </c>
      <c r="F38" s="60">
        <v>12.3</v>
      </c>
      <c r="G38" s="60">
        <v>8.61</v>
      </c>
    </row>
    <row r="39" spans="1:7" s="4" customFormat="1">
      <c r="A39" s="24" t="s">
        <v>188</v>
      </c>
      <c r="B39" s="17">
        <f>B36</f>
        <v>90.070099999999996</v>
      </c>
      <c r="C39" s="19">
        <f>C36</f>
        <v>9007.01</v>
      </c>
      <c r="D39" s="20">
        <f>D36</f>
        <v>6304.9070000000011</v>
      </c>
      <c r="E39" s="17">
        <f>SUM(E36:E38)</f>
        <v>82.556399999999996</v>
      </c>
      <c r="F39" s="19">
        <f t="shared" ref="F39:G39" si="9">SUM(F36:F38)</f>
        <v>6158.43</v>
      </c>
      <c r="G39" s="19">
        <f t="shared" si="9"/>
        <v>4305.03</v>
      </c>
    </row>
    <row r="40" spans="1:7" s="4" customFormat="1">
      <c r="A40" s="24"/>
      <c r="B40" s="17"/>
      <c r="C40" s="19"/>
      <c r="D40" s="20"/>
      <c r="E40" s="31"/>
      <c r="F40" s="32"/>
      <c r="G40" s="32"/>
    </row>
    <row r="41" spans="1:7">
      <c r="A41" s="25" t="s">
        <v>7</v>
      </c>
      <c r="B41" s="54">
        <v>16.903099999999998</v>
      </c>
      <c r="C41" s="51">
        <v>2028.3719999999998</v>
      </c>
      <c r="D41" s="52">
        <v>1419.8603999999998</v>
      </c>
      <c r="E41" s="50">
        <v>24.023304</v>
      </c>
      <c r="F41" s="60">
        <v>1617.73</v>
      </c>
      <c r="G41" s="60">
        <v>1126.8800000000001</v>
      </c>
    </row>
    <row r="42" spans="1:7">
      <c r="A42" s="25" t="s">
        <v>339</v>
      </c>
      <c r="B42" s="54">
        <v>0</v>
      </c>
      <c r="C42" s="51">
        <v>0</v>
      </c>
      <c r="D42" s="52">
        <v>0</v>
      </c>
      <c r="E42" s="54">
        <v>3.6999999999999998E-2</v>
      </c>
      <c r="F42" s="51">
        <v>2.2000000000000002</v>
      </c>
      <c r="G42" s="51">
        <v>1.54</v>
      </c>
    </row>
    <row r="43" spans="1:7">
      <c r="A43" s="25" t="s">
        <v>340</v>
      </c>
      <c r="B43" s="54">
        <v>0</v>
      </c>
      <c r="C43" s="51">
        <v>0</v>
      </c>
      <c r="D43" s="52">
        <v>0</v>
      </c>
      <c r="E43" s="54">
        <v>0.60729600000000006</v>
      </c>
      <c r="F43" s="51">
        <v>57.4</v>
      </c>
      <c r="G43" s="51">
        <v>39.08</v>
      </c>
    </row>
    <row r="44" spans="1:7" s="4" customFormat="1">
      <c r="A44" s="24" t="s">
        <v>7</v>
      </c>
      <c r="B44" s="55">
        <f>SUM(B41:B43)</f>
        <v>16.903099999999998</v>
      </c>
      <c r="C44" s="55">
        <f t="shared" ref="C44:D44" si="10">SUM(C41:C43)</f>
        <v>2028.3719999999998</v>
      </c>
      <c r="D44" s="62">
        <f t="shared" si="10"/>
        <v>1419.8603999999998</v>
      </c>
      <c r="E44" s="63">
        <f>SUM(E41:E43)</f>
        <v>24.6676</v>
      </c>
      <c r="F44" s="19">
        <f t="shared" ref="F44:G44" si="11">SUM(F41:F43)</f>
        <v>1677.3300000000002</v>
      </c>
      <c r="G44" s="19">
        <f t="shared" si="11"/>
        <v>1167.5</v>
      </c>
    </row>
    <row r="45" spans="1:7" s="4" customFormat="1">
      <c r="A45" s="24"/>
      <c r="B45" s="31"/>
      <c r="C45" s="32"/>
      <c r="D45" s="33"/>
      <c r="E45" s="31"/>
      <c r="F45" s="32"/>
      <c r="G45" s="32"/>
    </row>
    <row r="46" spans="1:7" s="4" customFormat="1">
      <c r="A46" s="24" t="s">
        <v>13</v>
      </c>
      <c r="B46" s="55">
        <v>88.742599999999996</v>
      </c>
      <c r="C46" s="19">
        <f>B46*130</f>
        <v>11536.537999999999</v>
      </c>
      <c r="D46" s="20">
        <f>C46*70/100</f>
        <v>8075.5765999999994</v>
      </c>
      <c r="E46" s="55">
        <v>137.45769999999999</v>
      </c>
      <c r="F46" s="61">
        <v>12375.07</v>
      </c>
      <c r="G46" s="61">
        <v>8662.7099999999991</v>
      </c>
    </row>
    <row r="47" spans="1:7" s="4" customFormat="1">
      <c r="A47" s="24"/>
      <c r="B47" s="55"/>
      <c r="C47" s="19"/>
      <c r="D47" s="20"/>
      <c r="E47" s="55"/>
      <c r="F47" s="61"/>
      <c r="G47" s="61"/>
    </row>
    <row r="48" spans="1:7" s="4" customFormat="1">
      <c r="A48" s="56" t="s">
        <v>341</v>
      </c>
      <c r="B48" s="50">
        <v>18.724299999999999</v>
      </c>
      <c r="C48" s="51">
        <v>2434.1590000000001</v>
      </c>
      <c r="D48" s="52">
        <v>1703.9113</v>
      </c>
      <c r="E48" s="50">
        <v>38.337899999999998</v>
      </c>
      <c r="F48" s="60">
        <v>2995.29</v>
      </c>
      <c r="G48" s="60">
        <v>2093.0099999999998</v>
      </c>
    </row>
    <row r="49" spans="1:7" s="4" customFormat="1">
      <c r="A49" s="56" t="s">
        <v>342</v>
      </c>
      <c r="B49" s="54">
        <v>0</v>
      </c>
      <c r="C49" s="51">
        <v>0</v>
      </c>
      <c r="D49" s="52">
        <v>0</v>
      </c>
      <c r="E49" s="54">
        <v>0.52829999999999999</v>
      </c>
      <c r="F49" s="51">
        <v>14.4</v>
      </c>
      <c r="G49" s="51">
        <v>10.08</v>
      </c>
    </row>
    <row r="50" spans="1:7" s="4" customFormat="1">
      <c r="A50" s="24" t="s">
        <v>15</v>
      </c>
      <c r="B50" s="17">
        <f t="shared" ref="B50:G50" si="12">SUM(B48:B49)</f>
        <v>18.724299999999999</v>
      </c>
      <c r="C50" s="19">
        <f t="shared" si="12"/>
        <v>2434.1590000000001</v>
      </c>
      <c r="D50" s="20">
        <f t="shared" si="12"/>
        <v>1703.9113</v>
      </c>
      <c r="E50" s="55">
        <f t="shared" si="12"/>
        <v>38.866199999999999</v>
      </c>
      <c r="F50" s="61">
        <f t="shared" si="12"/>
        <v>3009.69</v>
      </c>
      <c r="G50" s="61">
        <f t="shared" si="12"/>
        <v>2103.0899999999997</v>
      </c>
    </row>
    <row r="51" spans="1:7" s="4" customFormat="1">
      <c r="A51" s="24"/>
      <c r="B51" s="54"/>
      <c r="C51" s="51"/>
      <c r="D51" s="52"/>
      <c r="E51" s="31"/>
      <c r="F51" s="32"/>
      <c r="G51" s="32"/>
    </row>
    <row r="52" spans="1:7" s="4" customFormat="1">
      <c r="A52" s="56" t="s">
        <v>189</v>
      </c>
      <c r="B52" s="50">
        <v>477.9187</v>
      </c>
      <c r="C52" s="51">
        <f>B52*130</f>
        <v>62129.430999999997</v>
      </c>
      <c r="D52" s="52">
        <f>C52*70/100</f>
        <v>43490.601699999999</v>
      </c>
      <c r="E52" s="50">
        <v>596.96872399999995</v>
      </c>
      <c r="F52" s="60">
        <v>64295.199999999997</v>
      </c>
      <c r="G52" s="60">
        <v>44991.3</v>
      </c>
    </row>
    <row r="53" spans="1:7" s="4" customFormat="1">
      <c r="A53" s="56" t="s">
        <v>311</v>
      </c>
      <c r="B53" s="54">
        <v>0</v>
      </c>
      <c r="C53" s="51">
        <v>0</v>
      </c>
      <c r="D53" s="52">
        <v>0</v>
      </c>
      <c r="E53" s="50">
        <v>1.0943750000000001</v>
      </c>
      <c r="F53" s="60">
        <v>96.1</v>
      </c>
      <c r="G53" s="60">
        <v>67.27</v>
      </c>
    </row>
    <row r="54" spans="1:7" s="4" customFormat="1">
      <c r="A54" s="24" t="s">
        <v>189</v>
      </c>
      <c r="B54" s="55">
        <f>SUM(B52:B53)</f>
        <v>477.9187</v>
      </c>
      <c r="C54" s="19">
        <f>SUM(C52:C53)</f>
        <v>62129.430999999997</v>
      </c>
      <c r="D54" s="20">
        <f>SUM(D52:D53)</f>
        <v>43490.601699999999</v>
      </c>
      <c r="E54" s="17">
        <f>SUM(E52:E53)</f>
        <v>598.06309899999997</v>
      </c>
      <c r="F54" s="19">
        <f t="shared" ref="F54:G54" si="13">SUM(F52:F53)</f>
        <v>64391.299999999996</v>
      </c>
      <c r="G54" s="19">
        <f t="shared" si="13"/>
        <v>45058.57</v>
      </c>
    </row>
    <row r="55" spans="1:7" s="4" customFormat="1">
      <c r="A55" s="24"/>
      <c r="B55" s="31"/>
      <c r="C55" s="32"/>
      <c r="D55" s="33"/>
      <c r="E55" s="31"/>
      <c r="F55" s="32"/>
      <c r="G55" s="32"/>
    </row>
    <row r="56" spans="1:7">
      <c r="A56" s="25" t="s">
        <v>17</v>
      </c>
      <c r="B56" s="50">
        <v>163.9453</v>
      </c>
      <c r="C56" s="51">
        <f>B56*130</f>
        <v>21312.888999999999</v>
      </c>
      <c r="D56" s="52">
        <f>C56*70/100</f>
        <v>14919.022300000001</v>
      </c>
      <c r="E56" s="50">
        <v>295.02616999999998</v>
      </c>
      <c r="F56" s="60">
        <v>19703.41</v>
      </c>
      <c r="G56" s="60">
        <v>13766.199999999999</v>
      </c>
    </row>
    <row r="57" spans="1:7">
      <c r="A57" s="25" t="s">
        <v>343</v>
      </c>
      <c r="B57" s="54">
        <v>0</v>
      </c>
      <c r="C57" s="51">
        <v>0</v>
      </c>
      <c r="D57" s="52">
        <v>0</v>
      </c>
      <c r="E57" s="50">
        <v>1.170455</v>
      </c>
      <c r="F57" s="60">
        <v>57.75</v>
      </c>
      <c r="G57" s="60">
        <v>34.97</v>
      </c>
    </row>
    <row r="58" spans="1:7">
      <c r="A58" s="25" t="s">
        <v>344</v>
      </c>
      <c r="B58" s="54">
        <v>0</v>
      </c>
      <c r="C58" s="51">
        <v>0</v>
      </c>
      <c r="D58" s="52">
        <v>0</v>
      </c>
      <c r="E58" s="50">
        <v>5.9649749999999999</v>
      </c>
      <c r="F58" s="60">
        <v>478.2</v>
      </c>
      <c r="G58" s="60">
        <v>330</v>
      </c>
    </row>
    <row r="59" spans="1:7" s="4" customFormat="1">
      <c r="A59" s="24" t="s">
        <v>190</v>
      </c>
      <c r="B59" s="17">
        <f>B56</f>
        <v>163.9453</v>
      </c>
      <c r="C59" s="19">
        <f>C56</f>
        <v>21312.888999999999</v>
      </c>
      <c r="D59" s="20">
        <f>D56</f>
        <v>14919.022300000001</v>
      </c>
      <c r="E59" s="17">
        <f>SUM(E56:E58)</f>
        <v>302.16159999999996</v>
      </c>
      <c r="F59" s="19">
        <f>SUM(F56:F58)</f>
        <v>20239.36</v>
      </c>
      <c r="G59" s="19">
        <f>SUM(G56:G58)</f>
        <v>14131.169999999998</v>
      </c>
    </row>
    <row r="60" spans="1:7" s="4" customFormat="1">
      <c r="A60" s="24"/>
      <c r="B60" s="31"/>
      <c r="C60" s="32"/>
      <c r="D60" s="33"/>
      <c r="E60" s="31"/>
      <c r="F60" s="32"/>
      <c r="G60" s="32"/>
    </row>
    <row r="61" spans="1:7" s="4" customFormat="1">
      <c r="A61" s="24" t="s">
        <v>78</v>
      </c>
      <c r="B61" s="17">
        <v>1.127</v>
      </c>
      <c r="C61" s="19">
        <f>B61*130</f>
        <v>146.51</v>
      </c>
      <c r="D61" s="20">
        <f>C61*70/100</f>
        <v>102.55699999999999</v>
      </c>
      <c r="E61" s="55">
        <v>1.7077</v>
      </c>
      <c r="F61" s="61">
        <v>156.54</v>
      </c>
      <c r="G61" s="61">
        <v>109.57</v>
      </c>
    </row>
    <row r="62" spans="1:7" s="4" customFormat="1">
      <c r="A62" s="24"/>
      <c r="B62" s="31"/>
      <c r="C62" s="32"/>
      <c r="D62" s="33"/>
      <c r="E62" s="31"/>
      <c r="F62" s="32"/>
      <c r="G62" s="32"/>
    </row>
    <row r="63" spans="1:7">
      <c r="A63" s="25" t="s">
        <v>90</v>
      </c>
      <c r="B63" s="50">
        <v>209.98750000000001</v>
      </c>
      <c r="C63" s="51">
        <f>B63*130</f>
        <v>27298.375</v>
      </c>
      <c r="D63" s="52">
        <f>C63*70/100</f>
        <v>19108.862499999999</v>
      </c>
      <c r="E63" s="50">
        <v>400.24061199999994</v>
      </c>
      <c r="F63" s="60">
        <v>35744.99</v>
      </c>
      <c r="G63" s="60">
        <v>25003.8</v>
      </c>
    </row>
    <row r="64" spans="1:7">
      <c r="A64" s="25" t="s">
        <v>345</v>
      </c>
      <c r="B64" s="54">
        <v>0</v>
      </c>
      <c r="C64" s="51">
        <v>0</v>
      </c>
      <c r="D64" s="52">
        <v>0</v>
      </c>
      <c r="E64" s="50">
        <v>16.896388000000002</v>
      </c>
      <c r="F64" s="60">
        <v>1269.3800000000001</v>
      </c>
      <c r="G64" s="60">
        <v>886.36</v>
      </c>
    </row>
    <row r="65" spans="1:7">
      <c r="A65" s="25" t="s">
        <v>148</v>
      </c>
      <c r="B65" s="54">
        <v>0</v>
      </c>
      <c r="C65" s="51">
        <v>0</v>
      </c>
      <c r="D65" s="52">
        <v>0</v>
      </c>
      <c r="E65" s="50">
        <v>1.0914999999999999</v>
      </c>
      <c r="F65" s="60">
        <v>115.6</v>
      </c>
      <c r="G65" s="60">
        <v>80.92</v>
      </c>
    </row>
    <row r="66" spans="1:7" s="4" customFormat="1">
      <c r="A66" s="24" t="s">
        <v>191</v>
      </c>
      <c r="B66" s="17">
        <f>B63</f>
        <v>209.98750000000001</v>
      </c>
      <c r="C66" s="19">
        <f>C63</f>
        <v>27298.375</v>
      </c>
      <c r="D66" s="20">
        <f>D63</f>
        <v>19108.862499999999</v>
      </c>
      <c r="E66" s="17">
        <f>SUM(E63:E65)</f>
        <v>418.22849999999994</v>
      </c>
      <c r="F66" s="19">
        <f>SUM(F63:F65)</f>
        <v>37129.969999999994</v>
      </c>
      <c r="G66" s="19">
        <f>SUM(G63:G65)</f>
        <v>25971.079999999998</v>
      </c>
    </row>
    <row r="67" spans="1:7" s="4" customFormat="1">
      <c r="A67" s="24"/>
      <c r="B67" s="31"/>
      <c r="C67" s="32"/>
      <c r="D67" s="33"/>
      <c r="E67" s="31"/>
      <c r="F67" s="32"/>
      <c r="G67" s="32"/>
    </row>
    <row r="68" spans="1:7" s="4" customFormat="1">
      <c r="A68" s="24" t="s">
        <v>16</v>
      </c>
      <c r="B68" s="55">
        <v>0.2271</v>
      </c>
      <c r="C68" s="19">
        <f>B68*130</f>
        <v>29.523</v>
      </c>
      <c r="D68" s="20">
        <f>C68*70/100</f>
        <v>20.6661</v>
      </c>
      <c r="E68" s="55">
        <v>0.2271</v>
      </c>
      <c r="F68" s="61">
        <v>19.46</v>
      </c>
      <c r="G68" s="61">
        <v>13.62</v>
      </c>
    </row>
    <row r="69" spans="1:7" s="4" customFormat="1">
      <c r="A69" s="24"/>
      <c r="B69" s="31"/>
      <c r="C69" s="32"/>
      <c r="D69" s="33"/>
      <c r="E69" s="31"/>
      <c r="F69" s="32"/>
      <c r="G69" s="32"/>
    </row>
    <row r="70" spans="1:7">
      <c r="A70" s="25" t="s">
        <v>14</v>
      </c>
      <c r="B70" s="50">
        <v>409.91890000000001</v>
      </c>
      <c r="C70" s="51">
        <f>B70*120</f>
        <v>49190.268000000004</v>
      </c>
      <c r="D70" s="52">
        <f>C70*70/100</f>
        <v>34433.187600000005</v>
      </c>
      <c r="E70" s="50">
        <v>228.67476999999991</v>
      </c>
      <c r="F70" s="60">
        <v>16289.400000000001</v>
      </c>
      <c r="G70" s="60">
        <v>11365.19</v>
      </c>
    </row>
    <row r="71" spans="1:7">
      <c r="A71" s="25" t="s">
        <v>116</v>
      </c>
      <c r="B71" s="54">
        <v>0</v>
      </c>
      <c r="C71" s="51">
        <v>0</v>
      </c>
      <c r="D71" s="52">
        <v>0</v>
      </c>
      <c r="E71" s="50">
        <v>147.58576000000002</v>
      </c>
      <c r="F71" s="60">
        <v>9757.7900000000009</v>
      </c>
      <c r="G71" s="60">
        <v>6806.2</v>
      </c>
    </row>
    <row r="72" spans="1:7">
      <c r="A72" s="25" t="s">
        <v>153</v>
      </c>
      <c r="B72" s="54">
        <v>0</v>
      </c>
      <c r="C72" s="51">
        <v>0</v>
      </c>
      <c r="D72" s="52">
        <v>0</v>
      </c>
      <c r="E72" s="50">
        <v>6.0182099999999998</v>
      </c>
      <c r="F72" s="60">
        <v>393.6</v>
      </c>
      <c r="G72" s="60">
        <v>273.81</v>
      </c>
    </row>
    <row r="73" spans="1:7">
      <c r="A73" s="25" t="s">
        <v>149</v>
      </c>
      <c r="B73" s="54">
        <v>0</v>
      </c>
      <c r="C73" s="51">
        <v>0</v>
      </c>
      <c r="D73" s="52">
        <v>0</v>
      </c>
      <c r="E73" s="50">
        <v>3.6556630000000006</v>
      </c>
      <c r="F73" s="60">
        <v>269.26</v>
      </c>
      <c r="G73" s="60">
        <v>188.48</v>
      </c>
    </row>
    <row r="74" spans="1:7" s="4" customFormat="1">
      <c r="A74" s="24" t="s">
        <v>14</v>
      </c>
      <c r="B74" s="17">
        <f>B70</f>
        <v>409.91890000000001</v>
      </c>
      <c r="C74" s="19">
        <f>C70</f>
        <v>49190.268000000004</v>
      </c>
      <c r="D74" s="20">
        <f>D70</f>
        <v>34433.187600000005</v>
      </c>
      <c r="E74" s="17">
        <f>SUM(E70:E73)</f>
        <v>385.93440299999992</v>
      </c>
      <c r="F74" s="19">
        <f>SUM(F70:F73)</f>
        <v>26710.05</v>
      </c>
      <c r="G74" s="19">
        <f>SUM(G70:G73)</f>
        <v>18633.68</v>
      </c>
    </row>
    <row r="75" spans="1:7" s="4" customFormat="1">
      <c r="A75" s="24"/>
      <c r="B75" s="31"/>
      <c r="C75" s="32"/>
      <c r="D75" s="33"/>
      <c r="E75" s="31"/>
      <c r="F75" s="32"/>
      <c r="G75" s="32"/>
    </row>
    <row r="76" spans="1:7">
      <c r="A76" s="25" t="s">
        <v>143</v>
      </c>
      <c r="B76" s="50">
        <v>159.80789999999999</v>
      </c>
      <c r="C76" s="51">
        <f>B76*110</f>
        <v>17578.868999999999</v>
      </c>
      <c r="D76" s="52">
        <f>C76*70/100</f>
        <v>12305.208299999998</v>
      </c>
      <c r="E76" s="8">
        <v>76.021897999999993</v>
      </c>
      <c r="F76" s="51">
        <v>5220.79</v>
      </c>
      <c r="G76" s="9">
        <v>3642.4300000000003</v>
      </c>
    </row>
    <row r="77" spans="1:7">
      <c r="A77" s="25" t="s">
        <v>144</v>
      </c>
      <c r="B77" s="1">
        <v>0</v>
      </c>
      <c r="C77" s="1">
        <v>0</v>
      </c>
      <c r="D77" s="53">
        <v>0</v>
      </c>
      <c r="E77" s="54">
        <v>70.212201999999991</v>
      </c>
      <c r="F77" s="51">
        <v>4271.3</v>
      </c>
      <c r="G77" s="51">
        <v>2978.22</v>
      </c>
    </row>
    <row r="78" spans="1:7" s="4" customFormat="1">
      <c r="A78" s="24" t="s">
        <v>143</v>
      </c>
      <c r="B78" s="17">
        <f>SUM(B76:B77)</f>
        <v>159.80789999999999</v>
      </c>
      <c r="C78" s="19">
        <f>C76</f>
        <v>17578.868999999999</v>
      </c>
      <c r="D78" s="20">
        <f>D76</f>
        <v>12305.208299999998</v>
      </c>
      <c r="E78" s="17">
        <f>SUM(E76:E77)</f>
        <v>146.23409999999998</v>
      </c>
      <c r="F78" s="19">
        <f>SUM(F76:F77)</f>
        <v>9492.09</v>
      </c>
      <c r="G78" s="19">
        <f>SUM(G76:G77)</f>
        <v>6620.65</v>
      </c>
    </row>
    <row r="79" spans="1:7" s="4" customFormat="1">
      <c r="A79" s="24"/>
      <c r="B79" s="31"/>
      <c r="C79" s="32"/>
      <c r="D79" s="33"/>
      <c r="E79" s="37"/>
      <c r="F79" s="32"/>
      <c r="G79" s="32"/>
    </row>
    <row r="80" spans="1:7">
      <c r="A80" s="25" t="s">
        <v>8</v>
      </c>
      <c r="B80" s="50">
        <v>281.82929999999999</v>
      </c>
      <c r="C80" s="51">
        <f>B80*140</f>
        <v>39456.101999999999</v>
      </c>
      <c r="D80" s="52">
        <f>C80*70/100</f>
        <v>27619.271400000001</v>
      </c>
      <c r="E80" s="64">
        <v>176.13526000000007</v>
      </c>
      <c r="F80" s="65">
        <v>17835.79</v>
      </c>
      <c r="G80" s="65">
        <v>12469.76</v>
      </c>
    </row>
    <row r="81" spans="1:7">
      <c r="A81" s="25" t="s">
        <v>268</v>
      </c>
      <c r="B81" s="54">
        <v>179.44</v>
      </c>
      <c r="C81" s="51">
        <f>B81*140</f>
        <v>25121.599999999999</v>
      </c>
      <c r="D81" s="52">
        <f>C81*70/100</f>
        <v>17585.12</v>
      </c>
      <c r="E81" s="64">
        <v>56.335989000000012</v>
      </c>
      <c r="F81" s="65">
        <v>6297.9</v>
      </c>
      <c r="G81" s="65">
        <v>4408.5600000000004</v>
      </c>
    </row>
    <row r="82" spans="1:7">
      <c r="A82" s="25" t="s">
        <v>112</v>
      </c>
      <c r="B82" s="54">
        <v>0</v>
      </c>
      <c r="C82" s="51">
        <v>0</v>
      </c>
      <c r="D82" s="52">
        <v>0</v>
      </c>
      <c r="E82" s="64">
        <v>123.109555</v>
      </c>
      <c r="F82" s="65">
        <v>12201.78</v>
      </c>
      <c r="G82" s="65">
        <v>8520.1099999999988</v>
      </c>
    </row>
    <row r="83" spans="1:7">
      <c r="A83" s="25" t="s">
        <v>267</v>
      </c>
      <c r="B83" s="54">
        <v>0</v>
      </c>
      <c r="C83" s="51">
        <v>0</v>
      </c>
      <c r="D83" s="52">
        <v>0</v>
      </c>
      <c r="E83" s="64">
        <v>35.442610999999992</v>
      </c>
      <c r="F83" s="65">
        <v>3258.57</v>
      </c>
      <c r="G83" s="65">
        <v>2278.7600000000002</v>
      </c>
    </row>
    <row r="84" spans="1:7">
      <c r="A84" s="25" t="s">
        <v>150</v>
      </c>
      <c r="B84" s="54">
        <v>0</v>
      </c>
      <c r="C84" s="51">
        <v>0</v>
      </c>
      <c r="D84" s="52">
        <v>0</v>
      </c>
      <c r="E84" s="50">
        <v>48.144289000000008</v>
      </c>
      <c r="F84" s="60">
        <v>4755.4399999999996</v>
      </c>
      <c r="G84" s="60">
        <v>3323.09</v>
      </c>
    </row>
    <row r="85" spans="1:7" s="4" customFormat="1">
      <c r="A85" s="24" t="s">
        <v>8</v>
      </c>
      <c r="B85" s="17">
        <f t="shared" ref="B85:G85" si="14">SUM(B80:B84)</f>
        <v>461.26929999999999</v>
      </c>
      <c r="C85" s="19">
        <f t="shared" si="14"/>
        <v>64577.701999999997</v>
      </c>
      <c r="D85" s="20">
        <f t="shared" si="14"/>
        <v>45204.3914</v>
      </c>
      <c r="E85" s="17">
        <f t="shared" si="14"/>
        <v>439.16770400000007</v>
      </c>
      <c r="F85" s="19">
        <f t="shared" si="14"/>
        <v>44349.48</v>
      </c>
      <c r="G85" s="19">
        <f t="shared" si="14"/>
        <v>31000.280000000002</v>
      </c>
    </row>
    <row r="86" spans="1:7" s="4" customFormat="1">
      <c r="A86" s="24"/>
      <c r="B86" s="31"/>
      <c r="C86" s="32"/>
      <c r="D86" s="33"/>
      <c r="E86" s="31"/>
      <c r="F86" s="32"/>
      <c r="G86" s="32"/>
    </row>
    <row r="87" spans="1:7" s="4" customFormat="1">
      <c r="A87" s="24" t="s">
        <v>9</v>
      </c>
      <c r="B87" s="17">
        <v>0.97819999999999996</v>
      </c>
      <c r="C87" s="19">
        <f>B87*110</f>
        <v>107.60199999999999</v>
      </c>
      <c r="D87" s="20">
        <f>C87*70/100</f>
        <v>75.321399999999997</v>
      </c>
      <c r="E87" s="55">
        <v>0.77039999999999997</v>
      </c>
      <c r="F87" s="61">
        <v>30.68</v>
      </c>
      <c r="G87" s="61">
        <v>21.3</v>
      </c>
    </row>
    <row r="88" spans="1:7" s="4" customFormat="1">
      <c r="A88" s="24"/>
      <c r="B88" s="31"/>
      <c r="C88" s="32"/>
      <c r="D88" s="33"/>
      <c r="E88" s="31"/>
      <c r="F88" s="32"/>
      <c r="G88" s="32"/>
    </row>
    <row r="89" spans="1:7">
      <c r="A89" s="25" t="s">
        <v>10</v>
      </c>
      <c r="B89" s="50">
        <v>187.87950000000001</v>
      </c>
      <c r="C89" s="51">
        <f>B89*130</f>
        <v>24424.334999999999</v>
      </c>
      <c r="D89" s="52">
        <f>C89*70/100</f>
        <v>17097.034499999998</v>
      </c>
      <c r="E89" s="50">
        <v>83.180068999999989</v>
      </c>
      <c r="F89" s="60">
        <v>7736.7</v>
      </c>
      <c r="G89" s="60">
        <v>5396.98</v>
      </c>
    </row>
    <row r="90" spans="1:7">
      <c r="A90" s="25" t="s">
        <v>114</v>
      </c>
      <c r="B90" s="54">
        <v>0</v>
      </c>
      <c r="C90" s="51">
        <v>0</v>
      </c>
      <c r="D90" s="52">
        <v>0</v>
      </c>
      <c r="E90" s="50">
        <v>82.080244999999991</v>
      </c>
      <c r="F90" s="60">
        <v>6621.24</v>
      </c>
      <c r="G90" s="60">
        <v>4621.82</v>
      </c>
    </row>
    <row r="91" spans="1:7">
      <c r="A91" s="25" t="s">
        <v>154</v>
      </c>
      <c r="B91" s="54">
        <v>0</v>
      </c>
      <c r="C91" s="51">
        <v>0</v>
      </c>
      <c r="D91" s="52">
        <v>0</v>
      </c>
      <c r="E91" s="50">
        <v>7.1552869999999995</v>
      </c>
      <c r="F91" s="60">
        <v>756.36</v>
      </c>
      <c r="G91" s="60">
        <v>529.32000000000005</v>
      </c>
    </row>
    <row r="92" spans="1:7" s="4" customFormat="1">
      <c r="A92" s="24" t="s">
        <v>192</v>
      </c>
      <c r="B92" s="17">
        <f>B89</f>
        <v>187.87950000000001</v>
      </c>
      <c r="C92" s="19">
        <f>C89</f>
        <v>24424.334999999999</v>
      </c>
      <c r="D92" s="20">
        <f>D89</f>
        <v>17097.034499999998</v>
      </c>
      <c r="E92" s="17">
        <f>SUM(E89:E91)</f>
        <v>172.41560099999998</v>
      </c>
      <c r="F92" s="19">
        <f>SUM(F89:F91)</f>
        <v>15114.3</v>
      </c>
      <c r="G92" s="19">
        <f>SUM(G89:G91)</f>
        <v>10548.119999999999</v>
      </c>
    </row>
    <row r="93" spans="1:7" s="4" customFormat="1">
      <c r="A93" s="24"/>
      <c r="B93" s="31"/>
      <c r="C93" s="32"/>
      <c r="D93" s="33"/>
      <c r="E93" s="31"/>
      <c r="F93" s="32"/>
      <c r="G93" s="32"/>
    </row>
    <row r="94" spans="1:7">
      <c r="A94" s="25" t="s">
        <v>12</v>
      </c>
      <c r="B94" s="50">
        <v>14.142799999999999</v>
      </c>
      <c r="C94" s="51">
        <f>B94*60</f>
        <v>848.56799999999998</v>
      </c>
      <c r="D94" s="52">
        <f>C94*70/100</f>
        <v>593.99760000000003</v>
      </c>
      <c r="E94" s="50">
        <v>8.6767000000000003</v>
      </c>
      <c r="F94" s="60">
        <v>340.11</v>
      </c>
      <c r="G94" s="60">
        <v>238.06</v>
      </c>
    </row>
    <row r="95" spans="1:7">
      <c r="A95" s="25" t="s">
        <v>219</v>
      </c>
      <c r="B95" s="54">
        <v>0</v>
      </c>
      <c r="C95" s="51">
        <v>0</v>
      </c>
      <c r="D95" s="52">
        <v>0</v>
      </c>
      <c r="E95" s="50">
        <v>4.7423000000000002</v>
      </c>
      <c r="F95" s="60">
        <v>200.49</v>
      </c>
      <c r="G95" s="60">
        <v>140.35</v>
      </c>
    </row>
    <row r="96" spans="1:7" s="4" customFormat="1">
      <c r="A96" s="24" t="s">
        <v>12</v>
      </c>
      <c r="B96" s="17">
        <f>B94</f>
        <v>14.142799999999999</v>
      </c>
      <c r="C96" s="19">
        <f>C94</f>
        <v>848.56799999999998</v>
      </c>
      <c r="D96" s="20">
        <f>D94</f>
        <v>593.99760000000003</v>
      </c>
      <c r="E96" s="17">
        <f>SUM(E94:E95)</f>
        <v>13.419</v>
      </c>
      <c r="F96" s="19">
        <f>SUM(F94:F95)</f>
        <v>540.6</v>
      </c>
      <c r="G96" s="19">
        <f>SUM(G94:G95)</f>
        <v>378.40999999999997</v>
      </c>
    </row>
    <row r="97" spans="1:7" s="4" customFormat="1">
      <c r="A97" s="24"/>
      <c r="B97" s="31"/>
      <c r="C97" s="32"/>
      <c r="D97" s="33"/>
      <c r="E97" s="31"/>
      <c r="F97" s="32"/>
      <c r="G97" s="32"/>
    </row>
    <row r="98" spans="1:7" s="4" customFormat="1">
      <c r="A98" s="24" t="s">
        <v>103</v>
      </c>
      <c r="B98" s="55">
        <v>13.3087</v>
      </c>
      <c r="C98" s="19">
        <f>B98*140</f>
        <v>1863.2180000000001</v>
      </c>
      <c r="D98" s="20">
        <f>C98*70/100</f>
        <v>1304.2526</v>
      </c>
      <c r="E98" s="55">
        <v>159.75120099999998</v>
      </c>
      <c r="F98" s="61">
        <v>18480.52</v>
      </c>
      <c r="G98" s="61">
        <v>12929.71</v>
      </c>
    </row>
    <row r="99" spans="1:7" s="4" customFormat="1">
      <c r="A99" s="24"/>
      <c r="B99" s="31"/>
      <c r="C99" s="32"/>
      <c r="D99" s="33"/>
      <c r="E99" s="31"/>
      <c r="F99" s="32"/>
      <c r="G99" s="32"/>
    </row>
    <row r="100" spans="1:7" s="4" customFormat="1">
      <c r="A100" s="24" t="s">
        <v>18</v>
      </c>
      <c r="B100" s="17">
        <v>5.3E-3</v>
      </c>
      <c r="C100" s="19">
        <f>B100*140</f>
        <v>0.74199999999999999</v>
      </c>
      <c r="D100" s="20">
        <f>C100*70/100</f>
        <v>0.51939999999999997</v>
      </c>
      <c r="E100" s="55">
        <v>14.351900000000001</v>
      </c>
      <c r="F100" s="61">
        <v>1681.01</v>
      </c>
      <c r="G100" s="61">
        <v>1174.03</v>
      </c>
    </row>
    <row r="101" spans="1:7" s="4" customFormat="1">
      <c r="A101" s="24"/>
      <c r="B101" s="17"/>
      <c r="C101" s="19"/>
      <c r="D101" s="20"/>
      <c r="E101" s="55"/>
      <c r="F101" s="61"/>
      <c r="G101" s="61"/>
    </row>
    <row r="102" spans="1:7" s="4" customFormat="1">
      <c r="A102" s="57" t="s">
        <v>359</v>
      </c>
      <c r="B102" s="17">
        <v>0</v>
      </c>
      <c r="C102" s="19">
        <v>0</v>
      </c>
      <c r="D102" s="20">
        <v>0</v>
      </c>
      <c r="E102" s="55">
        <v>0.76</v>
      </c>
      <c r="F102" s="61">
        <v>44</v>
      </c>
      <c r="G102" s="61">
        <v>31</v>
      </c>
    </row>
    <row r="103" spans="1:7" s="4" customFormat="1">
      <c r="A103" s="24"/>
      <c r="B103" s="17"/>
      <c r="C103" s="19"/>
      <c r="D103" s="20"/>
      <c r="E103" s="31"/>
      <c r="F103" s="32"/>
      <c r="G103" s="32"/>
    </row>
    <row r="104" spans="1:7" s="4" customFormat="1">
      <c r="A104" s="56" t="s">
        <v>193</v>
      </c>
      <c r="B104" s="50">
        <v>136.4196</v>
      </c>
      <c r="C104" s="51">
        <f>B104*125</f>
        <v>17052.45</v>
      </c>
      <c r="D104" s="52">
        <f>C104*70/100</f>
        <v>11936.715</v>
      </c>
      <c r="E104" s="50">
        <v>4.5804999999999998</v>
      </c>
      <c r="F104" s="60">
        <v>500.5</v>
      </c>
      <c r="G104" s="60">
        <v>345</v>
      </c>
    </row>
    <row r="105" spans="1:7" s="4" customFormat="1">
      <c r="A105" s="56" t="s">
        <v>346</v>
      </c>
      <c r="B105" s="54">
        <v>0</v>
      </c>
      <c r="C105" s="51">
        <v>0</v>
      </c>
      <c r="D105" s="52">
        <v>0</v>
      </c>
      <c r="E105" s="50">
        <v>3.4335</v>
      </c>
      <c r="F105" s="60">
        <v>247.68</v>
      </c>
      <c r="G105" s="60">
        <v>173.37</v>
      </c>
    </row>
    <row r="106" spans="1:7" s="4" customFormat="1">
      <c r="A106" s="56" t="s">
        <v>227</v>
      </c>
      <c r="B106" s="54">
        <v>30.330500000000001</v>
      </c>
      <c r="C106" s="51">
        <f>B106*125</f>
        <v>3791.3125</v>
      </c>
      <c r="D106" s="52">
        <f>C106*70/100</f>
        <v>2653.9187499999998</v>
      </c>
      <c r="E106" s="50">
        <v>19.332000000000001</v>
      </c>
      <c r="F106" s="60">
        <v>1447.52</v>
      </c>
      <c r="G106" s="60">
        <v>1013.1</v>
      </c>
    </row>
    <row r="107" spans="1:7" s="4" customFormat="1">
      <c r="A107" s="24" t="s">
        <v>193</v>
      </c>
      <c r="B107" s="17">
        <f>SUM(B104:B106)</f>
        <v>166.7501</v>
      </c>
      <c r="C107" s="19">
        <f>SUM(C104:C106)</f>
        <v>20843.762500000001</v>
      </c>
      <c r="D107" s="20">
        <f>SUM(D104:D106)</f>
        <v>14590.633750000001</v>
      </c>
      <c r="E107" s="17">
        <f>SUM(E104:E106)</f>
        <v>27.346</v>
      </c>
      <c r="F107" s="19">
        <f t="shared" ref="F107:G107" si="15">SUM(F104:F106)</f>
        <v>2195.6999999999998</v>
      </c>
      <c r="G107" s="19">
        <f t="shared" si="15"/>
        <v>1531.47</v>
      </c>
    </row>
    <row r="108" spans="1:7" s="4" customFormat="1">
      <c r="A108" s="24"/>
      <c r="B108" s="17"/>
      <c r="C108" s="19"/>
      <c r="D108" s="20"/>
      <c r="E108" s="31"/>
      <c r="F108" s="32"/>
      <c r="G108" s="32"/>
    </row>
    <row r="109" spans="1:7" s="4" customFormat="1">
      <c r="A109" s="56" t="s">
        <v>194</v>
      </c>
      <c r="B109" s="54">
        <v>34.7928</v>
      </c>
      <c r="C109" s="51">
        <f>B109*125</f>
        <v>4349.1000000000004</v>
      </c>
      <c r="D109" s="52">
        <f>C109*70/100</f>
        <v>3044.37</v>
      </c>
      <c r="E109" s="54">
        <v>0</v>
      </c>
      <c r="F109" s="51">
        <v>0</v>
      </c>
      <c r="G109" s="51">
        <v>0</v>
      </c>
    </row>
    <row r="110" spans="1:7" s="4" customFormat="1">
      <c r="A110" s="56" t="s">
        <v>228</v>
      </c>
      <c r="B110" s="54">
        <v>2.4097</v>
      </c>
      <c r="C110" s="51">
        <f>B110*125</f>
        <v>301.21249999999998</v>
      </c>
      <c r="D110" s="52">
        <f>C110*70/100</f>
        <v>210.84875</v>
      </c>
      <c r="E110" s="50">
        <v>3.2599999999999997E-2</v>
      </c>
      <c r="F110" s="60">
        <v>1.98</v>
      </c>
      <c r="G110" s="60">
        <v>1.36</v>
      </c>
    </row>
    <row r="111" spans="1:7" s="4" customFormat="1">
      <c r="A111" s="24" t="s">
        <v>194</v>
      </c>
      <c r="B111" s="17">
        <f>SUM(B109:B110)</f>
        <v>37.202500000000001</v>
      </c>
      <c r="C111" s="19">
        <f>SUM(C109:C110)</f>
        <v>4650.3125</v>
      </c>
      <c r="D111" s="20">
        <f>SUM(D109:D110)</f>
        <v>3255.21875</v>
      </c>
      <c r="E111" s="17">
        <f>SUM(E109:E110)</f>
        <v>3.2599999999999997E-2</v>
      </c>
      <c r="F111" s="19">
        <f t="shared" ref="F111:G111" si="16">SUM(F109:F110)</f>
        <v>1.98</v>
      </c>
      <c r="G111" s="19">
        <f t="shared" si="16"/>
        <v>1.36</v>
      </c>
    </row>
    <row r="112" spans="1:7" s="4" customFormat="1">
      <c r="A112" s="24"/>
      <c r="B112" s="31"/>
      <c r="C112" s="32"/>
      <c r="D112" s="33"/>
      <c r="E112" s="31"/>
      <c r="F112" s="32"/>
      <c r="G112" s="32"/>
    </row>
    <row r="113" spans="1:7" s="4" customFormat="1">
      <c r="A113" s="56" t="s">
        <v>21</v>
      </c>
      <c r="B113" s="54">
        <v>19.1173</v>
      </c>
      <c r="C113" s="51">
        <f>B113*125</f>
        <v>2389.6624999999999</v>
      </c>
      <c r="D113" s="52">
        <f>C113*70/100</f>
        <v>1672.7637500000001</v>
      </c>
      <c r="E113" s="50">
        <v>0.12529999999999999</v>
      </c>
      <c r="F113" s="51">
        <v>7.99</v>
      </c>
      <c r="G113" s="51">
        <v>5.59</v>
      </c>
    </row>
    <row r="114" spans="1:7" s="4" customFormat="1">
      <c r="A114" s="56" t="s">
        <v>236</v>
      </c>
      <c r="B114" s="54">
        <v>0.88100000000000001</v>
      </c>
      <c r="C114" s="51">
        <f>B114*125</f>
        <v>110.125</v>
      </c>
      <c r="D114" s="52">
        <f>C114*70/100</f>
        <v>77.087500000000006</v>
      </c>
      <c r="E114" s="64">
        <v>8.2000000000000007E-3</v>
      </c>
      <c r="F114" s="64">
        <v>0.4</v>
      </c>
      <c r="G114" s="64">
        <v>0.27</v>
      </c>
    </row>
    <row r="115" spans="1:7" s="4" customFormat="1">
      <c r="A115" s="24" t="s">
        <v>21</v>
      </c>
      <c r="B115" s="17">
        <f>SUM(B113:B114)</f>
        <v>19.9983</v>
      </c>
      <c r="C115" s="19">
        <f>SUM(C113:C114)</f>
        <v>2499.7874999999999</v>
      </c>
      <c r="D115" s="20">
        <f>SUM(D113:D114)</f>
        <v>1749.8512500000002</v>
      </c>
      <c r="E115" s="17">
        <f>SUM(E113:E114)</f>
        <v>0.13350000000000001</v>
      </c>
      <c r="F115" s="19">
        <f t="shared" ref="F115:G115" si="17">SUM(F113:F114)</f>
        <v>8.39</v>
      </c>
      <c r="G115" s="19">
        <f t="shared" si="17"/>
        <v>5.8599999999999994</v>
      </c>
    </row>
    <row r="116" spans="1:7" s="4" customFormat="1">
      <c r="A116" s="24"/>
      <c r="B116" s="31"/>
      <c r="C116" s="32"/>
      <c r="D116" s="33"/>
      <c r="E116" s="31"/>
      <c r="F116" s="32"/>
      <c r="G116" s="32"/>
    </row>
    <row r="117" spans="1:7" s="4" customFormat="1">
      <c r="A117" s="56" t="s">
        <v>347</v>
      </c>
      <c r="B117" s="54">
        <v>118.4067</v>
      </c>
      <c r="C117" s="51">
        <f>B117*125</f>
        <v>14800.8375</v>
      </c>
      <c r="D117" s="52">
        <f>C117*70/100</f>
        <v>10360.58625</v>
      </c>
      <c r="E117" s="54">
        <v>0</v>
      </c>
      <c r="F117" s="51">
        <v>0</v>
      </c>
      <c r="G117" s="51">
        <v>0</v>
      </c>
    </row>
    <row r="118" spans="1:7" s="4" customFormat="1">
      <c r="A118" s="56" t="s">
        <v>348</v>
      </c>
      <c r="B118" s="54">
        <v>10.4811</v>
      </c>
      <c r="C118" s="51">
        <f>B118*125</f>
        <v>1310.1375</v>
      </c>
      <c r="D118" s="52">
        <f>C118*70/100</f>
        <v>917.09625000000005</v>
      </c>
      <c r="E118" s="54">
        <v>0</v>
      </c>
      <c r="F118" s="51">
        <v>0</v>
      </c>
      <c r="G118" s="51">
        <v>0</v>
      </c>
    </row>
    <row r="119" spans="1:7" s="4" customFormat="1">
      <c r="A119" s="57" t="s">
        <v>347</v>
      </c>
      <c r="B119" s="17">
        <f>SUM(B117:B118)</f>
        <v>128.8878</v>
      </c>
      <c r="C119" s="19">
        <f>SUM(C117:C118)</f>
        <v>16110.975</v>
      </c>
      <c r="D119" s="20">
        <f>SUM(D117:D118)</f>
        <v>11277.682500000001</v>
      </c>
      <c r="E119" s="17">
        <v>0</v>
      </c>
      <c r="F119" s="19">
        <v>0</v>
      </c>
      <c r="G119" s="19">
        <v>0</v>
      </c>
    </row>
    <row r="120" spans="1:7" s="4" customFormat="1">
      <c r="A120" s="24"/>
      <c r="B120" s="17"/>
      <c r="C120" s="19"/>
      <c r="D120" s="20"/>
      <c r="E120" s="31"/>
      <c r="F120" s="32"/>
      <c r="G120" s="32"/>
    </row>
    <row r="121" spans="1:7" s="4" customFormat="1">
      <c r="A121" s="56" t="s">
        <v>22</v>
      </c>
      <c r="B121" s="54">
        <v>151.1885</v>
      </c>
      <c r="C121" s="51">
        <f>B121*125</f>
        <v>18898.5625</v>
      </c>
      <c r="D121" s="52">
        <f>C121*70/100</f>
        <v>13228.99375</v>
      </c>
      <c r="E121" s="50">
        <v>15.1035</v>
      </c>
      <c r="F121" s="60">
        <v>764.18</v>
      </c>
      <c r="G121" s="60">
        <v>525.78</v>
      </c>
    </row>
    <row r="122" spans="1:7" s="4" customFormat="1">
      <c r="A122" s="56" t="s">
        <v>350</v>
      </c>
      <c r="B122" s="54">
        <v>0</v>
      </c>
      <c r="C122" s="51">
        <v>0</v>
      </c>
      <c r="D122" s="52">
        <v>0</v>
      </c>
      <c r="E122" s="50">
        <v>0.89759999999999995</v>
      </c>
      <c r="F122" s="60">
        <v>40.98</v>
      </c>
      <c r="G122" s="60">
        <v>28.69</v>
      </c>
    </row>
    <row r="123" spans="1:7" s="4" customFormat="1">
      <c r="A123" s="56" t="s">
        <v>298</v>
      </c>
      <c r="B123" s="54">
        <v>67.797300000000007</v>
      </c>
      <c r="C123" s="51">
        <f>B123*125</f>
        <v>8474.6625000000004</v>
      </c>
      <c r="D123" s="52">
        <f>C123*70/100</f>
        <v>5932.2637500000001</v>
      </c>
      <c r="E123" s="50">
        <v>47.268064000000003</v>
      </c>
      <c r="F123" s="60">
        <v>3045</v>
      </c>
      <c r="G123" s="60">
        <v>2129.37</v>
      </c>
    </row>
    <row r="124" spans="1:7">
      <c r="A124" s="56" t="s">
        <v>349</v>
      </c>
      <c r="B124" s="54">
        <v>0</v>
      </c>
      <c r="C124" s="51">
        <v>0</v>
      </c>
      <c r="D124" s="52">
        <v>0</v>
      </c>
      <c r="E124" s="50">
        <v>1.308236</v>
      </c>
      <c r="F124" s="60">
        <v>61.45</v>
      </c>
      <c r="G124" s="60">
        <v>42</v>
      </c>
    </row>
    <row r="125" spans="1:7" s="4" customFormat="1">
      <c r="A125" s="24" t="s">
        <v>22</v>
      </c>
      <c r="B125" s="17">
        <f>SUM(B121:B123)</f>
        <v>218.98580000000001</v>
      </c>
      <c r="C125" s="19">
        <f>SUM(C121:C123)</f>
        <v>27373.224999999999</v>
      </c>
      <c r="D125" s="20">
        <f>SUM(D121:D123)</f>
        <v>19161.2575</v>
      </c>
      <c r="E125" s="17">
        <f>SUM(E121:E124)</f>
        <v>64.577399999999997</v>
      </c>
      <c r="F125" s="19">
        <f>SUM(F121:F124)</f>
        <v>3911.6099999999997</v>
      </c>
      <c r="G125" s="19">
        <f>SUM(G121:G124)</f>
        <v>2725.84</v>
      </c>
    </row>
    <row r="126" spans="1:7" s="4" customFormat="1">
      <c r="A126" s="24"/>
      <c r="B126" s="17"/>
      <c r="C126" s="19"/>
      <c r="D126" s="20"/>
      <c r="E126" s="31"/>
      <c r="F126" s="32"/>
      <c r="G126" s="32"/>
    </row>
    <row r="127" spans="1:7" s="4" customFormat="1">
      <c r="A127" s="57" t="s">
        <v>305</v>
      </c>
      <c r="B127" s="17">
        <v>0.1023</v>
      </c>
      <c r="C127" s="19">
        <f>B127*125</f>
        <v>12.7875</v>
      </c>
      <c r="D127" s="20">
        <f>C127*70/100</f>
        <v>8.9512499999999999</v>
      </c>
      <c r="E127" s="17">
        <v>0</v>
      </c>
      <c r="F127" s="19">
        <v>0</v>
      </c>
      <c r="G127" s="19">
        <v>0</v>
      </c>
    </row>
    <row r="128" spans="1:7" s="4" customFormat="1">
      <c r="A128" s="24"/>
      <c r="B128" s="31"/>
      <c r="C128" s="32"/>
      <c r="D128" s="33"/>
      <c r="E128" s="31"/>
      <c r="F128" s="32"/>
      <c r="G128" s="32"/>
    </row>
    <row r="129" spans="1:7" s="4" customFormat="1">
      <c r="A129" s="56" t="s">
        <v>20</v>
      </c>
      <c r="B129" s="50">
        <v>260.25420000000003</v>
      </c>
      <c r="C129" s="51">
        <f>B129*125</f>
        <v>32531.775000000001</v>
      </c>
      <c r="D129" s="52">
        <f>C129*70/100</f>
        <v>22772.2425</v>
      </c>
      <c r="E129" s="50">
        <v>26.499400000000001</v>
      </c>
      <c r="F129" s="60">
        <v>2206.42</v>
      </c>
      <c r="G129" s="60">
        <v>1539.37</v>
      </c>
    </row>
    <row r="130" spans="1:7" s="4" customFormat="1">
      <c r="A130" s="56" t="s">
        <v>229</v>
      </c>
      <c r="B130" s="54">
        <v>50.275100000000002</v>
      </c>
      <c r="C130" s="51">
        <f>B130*125</f>
        <v>6284.3874999999998</v>
      </c>
      <c r="D130" s="52">
        <f>C130*70/100</f>
        <v>4399.07125</v>
      </c>
      <c r="E130" s="50">
        <v>32.205800000000004</v>
      </c>
      <c r="F130" s="60">
        <v>2111.09</v>
      </c>
      <c r="G130" s="60">
        <v>1475.09</v>
      </c>
    </row>
    <row r="131" spans="1:7" s="4" customFormat="1">
      <c r="A131" s="56" t="s">
        <v>351</v>
      </c>
      <c r="B131" s="54">
        <v>0</v>
      </c>
      <c r="C131" s="51">
        <v>0</v>
      </c>
      <c r="D131" s="52">
        <v>0</v>
      </c>
      <c r="E131" s="50">
        <v>11.686199999999999</v>
      </c>
      <c r="F131" s="60">
        <v>822.01</v>
      </c>
      <c r="G131" s="60">
        <v>575.4</v>
      </c>
    </row>
    <row r="132" spans="1:7" s="4" customFormat="1">
      <c r="A132" s="24" t="s">
        <v>20</v>
      </c>
      <c r="B132" s="17">
        <f>SUM(B129:B130)</f>
        <v>310.52930000000003</v>
      </c>
      <c r="C132" s="19">
        <f>SUM(C129:C130)</f>
        <v>38816.162499999999</v>
      </c>
      <c r="D132" s="20">
        <f>SUM(D129:D130)</f>
        <v>27171.313750000001</v>
      </c>
      <c r="E132" s="17">
        <f>SUM(E129:E131)</f>
        <v>70.391400000000004</v>
      </c>
      <c r="F132" s="19">
        <f>SUM(F129:F131)</f>
        <v>5139.5200000000004</v>
      </c>
      <c r="G132" s="19">
        <f>SUM(G129:G131)</f>
        <v>3589.86</v>
      </c>
    </row>
    <row r="133" spans="1:7" s="4" customFormat="1">
      <c r="A133" s="24"/>
      <c r="B133" s="31"/>
      <c r="C133" s="32"/>
      <c r="D133" s="33"/>
      <c r="E133" s="31"/>
      <c r="F133" s="32"/>
      <c r="G133" s="32"/>
    </row>
    <row r="134" spans="1:7">
      <c r="A134" s="25" t="s">
        <v>27</v>
      </c>
      <c r="B134" s="54">
        <v>68.294499999999999</v>
      </c>
      <c r="C134" s="51">
        <f>B134*100</f>
        <v>6829.45</v>
      </c>
      <c r="D134" s="52">
        <f>C134*70/100</f>
        <v>4780.6149999999998</v>
      </c>
      <c r="E134" s="50">
        <v>47.545985999999999</v>
      </c>
      <c r="F134" s="60">
        <v>2248.13</v>
      </c>
      <c r="G134" s="60">
        <v>1568.5</v>
      </c>
    </row>
    <row r="135" spans="1:7">
      <c r="A135" s="25" t="s">
        <v>158</v>
      </c>
      <c r="B135" s="54">
        <v>0</v>
      </c>
      <c r="C135" s="51">
        <v>0</v>
      </c>
      <c r="D135" s="52">
        <v>0</v>
      </c>
      <c r="E135" s="50">
        <v>0.61251399999999989</v>
      </c>
      <c r="F135" s="60">
        <v>18</v>
      </c>
      <c r="G135" s="60">
        <v>12.6</v>
      </c>
    </row>
    <row r="136" spans="1:7" s="4" customFormat="1">
      <c r="A136" s="24" t="s">
        <v>27</v>
      </c>
      <c r="B136" s="17">
        <f>B134</f>
        <v>68.294499999999999</v>
      </c>
      <c r="C136" s="19">
        <f>C134</f>
        <v>6829.45</v>
      </c>
      <c r="D136" s="20">
        <f>D134</f>
        <v>4780.6149999999998</v>
      </c>
      <c r="E136" s="17">
        <f>SUM(E134:E135)</f>
        <v>48.158499999999997</v>
      </c>
      <c r="F136" s="19">
        <f>SUM(F134:F135)</f>
        <v>2266.13</v>
      </c>
      <c r="G136" s="19">
        <f>SUM(G134:G135)</f>
        <v>1581.1</v>
      </c>
    </row>
    <row r="137" spans="1:7" s="4" customFormat="1">
      <c r="A137" s="24"/>
      <c r="B137" s="31"/>
      <c r="C137" s="32"/>
      <c r="D137" s="33"/>
      <c r="E137" s="31"/>
      <c r="F137" s="32"/>
      <c r="G137" s="32"/>
    </row>
    <row r="138" spans="1:7">
      <c r="A138" s="25" t="s">
        <v>117</v>
      </c>
      <c r="B138" s="54">
        <v>77.316400000000002</v>
      </c>
      <c r="C138" s="51">
        <f>B138*110</f>
        <v>8504.8040000000001</v>
      </c>
      <c r="D138" s="52">
        <f>C138*70/100</f>
        <v>5953.3627999999999</v>
      </c>
      <c r="E138" s="50">
        <v>62.143260999999995</v>
      </c>
      <c r="F138" s="60">
        <v>4329.16</v>
      </c>
      <c r="G138" s="60">
        <v>3020.82</v>
      </c>
    </row>
    <row r="139" spans="1:7">
      <c r="A139" s="25" t="s">
        <v>252</v>
      </c>
      <c r="B139" s="54">
        <v>0</v>
      </c>
      <c r="C139" s="51">
        <v>0</v>
      </c>
      <c r="D139" s="52">
        <v>0</v>
      </c>
      <c r="E139" s="50">
        <v>0.47813900000000004</v>
      </c>
      <c r="F139" s="60">
        <v>33.5</v>
      </c>
      <c r="G139" s="60">
        <v>23.45</v>
      </c>
    </row>
    <row r="140" spans="1:7" s="4" customFormat="1">
      <c r="A140" s="24" t="s">
        <v>117</v>
      </c>
      <c r="B140" s="17">
        <f>B138</f>
        <v>77.316400000000002</v>
      </c>
      <c r="C140" s="19">
        <f>C138</f>
        <v>8504.8040000000001</v>
      </c>
      <c r="D140" s="20">
        <f>D138</f>
        <v>5953.3627999999999</v>
      </c>
      <c r="E140" s="17">
        <f>SUM(E138:E139)</f>
        <v>62.621399999999994</v>
      </c>
      <c r="F140" s="19">
        <f>SUM(F138:F139)</f>
        <v>4362.66</v>
      </c>
      <c r="G140" s="19">
        <f>SUM(G138:G139)</f>
        <v>3044.27</v>
      </c>
    </row>
    <row r="141" spans="1:7" s="4" customFormat="1">
      <c r="A141" s="24"/>
      <c r="B141" s="31"/>
      <c r="C141" s="32"/>
      <c r="D141" s="33"/>
      <c r="E141" s="31"/>
      <c r="F141" s="32"/>
      <c r="G141" s="32"/>
    </row>
    <row r="142" spans="1:7" s="4" customFormat="1">
      <c r="A142" s="24" t="s">
        <v>23</v>
      </c>
      <c r="B142" s="17">
        <v>15.9892</v>
      </c>
      <c r="C142" s="19">
        <f>B142*125</f>
        <v>1998.65</v>
      </c>
      <c r="D142" s="20">
        <f>C142*70/100</f>
        <v>1399.0550000000001</v>
      </c>
      <c r="E142" s="55">
        <v>2.0796000000000001</v>
      </c>
      <c r="F142" s="61">
        <v>69.25</v>
      </c>
      <c r="G142" s="61">
        <v>48.42</v>
      </c>
    </row>
    <row r="143" spans="1:7" s="4" customFormat="1">
      <c r="A143" s="24"/>
      <c r="B143" s="31"/>
      <c r="C143" s="32"/>
      <c r="D143" s="33"/>
      <c r="E143" s="31"/>
      <c r="F143" s="32"/>
      <c r="G143" s="32"/>
    </row>
    <row r="144" spans="1:7" s="4" customFormat="1">
      <c r="A144" s="24" t="s">
        <v>24</v>
      </c>
      <c r="B144" s="17">
        <v>86.258200000000002</v>
      </c>
      <c r="C144" s="19">
        <v>11213.566000000001</v>
      </c>
      <c r="D144" s="20">
        <v>7849.4961999999996</v>
      </c>
      <c r="E144" s="17">
        <v>64.619299999999996</v>
      </c>
      <c r="F144" s="19">
        <v>5393.88</v>
      </c>
      <c r="G144" s="19">
        <v>3772.24</v>
      </c>
    </row>
    <row r="145" spans="1:7" s="4" customFormat="1">
      <c r="A145" s="24"/>
      <c r="B145" s="31"/>
      <c r="C145" s="32"/>
      <c r="D145" s="33"/>
      <c r="E145" s="31"/>
      <c r="F145" s="32"/>
      <c r="G145" s="32"/>
    </row>
    <row r="146" spans="1:7">
      <c r="A146" s="25" t="s">
        <v>26</v>
      </c>
      <c r="B146" s="54">
        <v>21.3413</v>
      </c>
      <c r="C146" s="51">
        <f>B146*100</f>
        <v>2134.13</v>
      </c>
      <c r="D146" s="52">
        <f>C146*70/100</f>
        <v>1493.8910000000001</v>
      </c>
      <c r="E146" s="50">
        <v>13.45945</v>
      </c>
      <c r="F146" s="60">
        <v>962.52</v>
      </c>
      <c r="G146" s="60">
        <v>668.5</v>
      </c>
    </row>
    <row r="147" spans="1:7">
      <c r="A147" s="25" t="s">
        <v>237</v>
      </c>
      <c r="B147" s="54">
        <v>0</v>
      </c>
      <c r="C147" s="51">
        <v>0</v>
      </c>
      <c r="D147" s="52">
        <v>0</v>
      </c>
      <c r="E147" s="50">
        <v>9.1050000000000006E-2</v>
      </c>
      <c r="F147" s="60">
        <v>6.02</v>
      </c>
      <c r="G147" s="60">
        <v>2.97</v>
      </c>
    </row>
    <row r="148" spans="1:7" s="4" customFormat="1">
      <c r="A148" s="24" t="s">
        <v>26</v>
      </c>
      <c r="B148" s="17">
        <f>SUM(B146:B146)</f>
        <v>21.3413</v>
      </c>
      <c r="C148" s="19">
        <f>SUM(C146:C146)</f>
        <v>2134.13</v>
      </c>
      <c r="D148" s="20">
        <f>SUM(D146:D146)</f>
        <v>1493.8910000000001</v>
      </c>
      <c r="E148" s="17">
        <f>SUM(E146:E147)</f>
        <v>13.5505</v>
      </c>
      <c r="F148" s="19">
        <f>SUM(F146:F147)</f>
        <v>968.54</v>
      </c>
      <c r="G148" s="19">
        <f>SUM(G146:G147)</f>
        <v>671.47</v>
      </c>
    </row>
    <row r="149" spans="1:7" s="4" customFormat="1">
      <c r="A149" s="24"/>
      <c r="B149" s="31"/>
      <c r="C149" s="32"/>
      <c r="D149" s="33"/>
      <c r="E149" s="31"/>
      <c r="F149" s="32"/>
      <c r="G149" s="32"/>
    </row>
    <row r="150" spans="1:7" s="4" customFormat="1">
      <c r="A150" s="24" t="s">
        <v>25</v>
      </c>
      <c r="B150" s="17">
        <v>19.028700000000001</v>
      </c>
      <c r="C150" s="19">
        <v>1902.8700000000001</v>
      </c>
      <c r="D150" s="20">
        <v>1332.009</v>
      </c>
      <c r="E150" s="17">
        <v>12.799799999999999</v>
      </c>
      <c r="F150" s="19">
        <v>856.13</v>
      </c>
      <c r="G150" s="19">
        <v>598.72</v>
      </c>
    </row>
    <row r="151" spans="1:7" s="4" customFormat="1">
      <c r="A151" s="24"/>
      <c r="B151" s="31"/>
      <c r="C151" s="32"/>
      <c r="D151" s="33"/>
      <c r="E151" s="31"/>
      <c r="F151" s="32"/>
      <c r="G151" s="32"/>
    </row>
    <row r="152" spans="1:7" s="4" customFormat="1">
      <c r="A152" s="24" t="s">
        <v>77</v>
      </c>
      <c r="B152" s="17">
        <v>72.702399999999997</v>
      </c>
      <c r="C152" s="19">
        <v>9087.7999999999993</v>
      </c>
      <c r="D152" s="20">
        <v>6361.46</v>
      </c>
      <c r="E152" s="17">
        <v>64.110399000000001</v>
      </c>
      <c r="F152" s="19">
        <v>4387.2</v>
      </c>
      <c r="G152" s="19">
        <v>3060.6</v>
      </c>
    </row>
    <row r="153" spans="1:7" s="4" customFormat="1">
      <c r="A153" s="24"/>
      <c r="B153" s="31"/>
      <c r="C153" s="32"/>
      <c r="D153" s="33"/>
      <c r="E153" s="31"/>
      <c r="F153" s="32"/>
      <c r="G153" s="32"/>
    </row>
    <row r="154" spans="1:7" s="4" customFormat="1">
      <c r="A154" s="24" t="s">
        <v>28</v>
      </c>
      <c r="B154" s="17">
        <v>26.3795</v>
      </c>
      <c r="C154" s="19">
        <v>3165.54</v>
      </c>
      <c r="D154" s="20">
        <v>2215.8779999999997</v>
      </c>
      <c r="E154" s="17">
        <v>25.554600000000001</v>
      </c>
      <c r="F154" s="19">
        <v>1813.35</v>
      </c>
      <c r="G154" s="19">
        <v>1263.58</v>
      </c>
    </row>
    <row r="155" spans="1:7" s="4" customFormat="1">
      <c r="A155" s="24"/>
      <c r="B155" s="31"/>
      <c r="C155" s="32"/>
      <c r="D155" s="33"/>
      <c r="E155" s="31"/>
      <c r="F155" s="32"/>
      <c r="G155" s="32"/>
    </row>
    <row r="156" spans="1:7" s="4" customFormat="1">
      <c r="A156" s="56" t="s">
        <v>29</v>
      </c>
      <c r="B156" s="54">
        <v>1.2714000000000001</v>
      </c>
      <c r="C156" s="51">
        <v>0</v>
      </c>
      <c r="D156" s="52">
        <v>0</v>
      </c>
      <c r="E156" s="54">
        <v>0.29880000000000001</v>
      </c>
      <c r="F156" s="51">
        <v>20.85</v>
      </c>
      <c r="G156" s="51">
        <v>14.52</v>
      </c>
    </row>
    <row r="157" spans="1:7" s="4" customFormat="1">
      <c r="A157" s="56" t="s">
        <v>352</v>
      </c>
      <c r="B157" s="54">
        <v>0</v>
      </c>
      <c r="C157" s="51">
        <v>0</v>
      </c>
      <c r="D157" s="52">
        <v>0</v>
      </c>
      <c r="E157" s="54">
        <v>0.83940000000000003</v>
      </c>
      <c r="F157" s="51">
        <v>58</v>
      </c>
      <c r="G157" s="51">
        <v>39</v>
      </c>
    </row>
    <row r="158" spans="1:7" s="4" customFormat="1">
      <c r="A158" s="24" t="s">
        <v>29</v>
      </c>
      <c r="B158" s="17">
        <f>SUM(B156:B157)</f>
        <v>1.2714000000000001</v>
      </c>
      <c r="C158" s="19">
        <f>B158*110</f>
        <v>139.85400000000001</v>
      </c>
      <c r="D158" s="20">
        <f>C158*70/100</f>
        <v>97.897800000000004</v>
      </c>
      <c r="E158" s="55">
        <f>SUM(E156:E157)</f>
        <v>1.1382000000000001</v>
      </c>
      <c r="F158" s="61">
        <f>SUM(F156:F157)</f>
        <v>78.849999999999994</v>
      </c>
      <c r="G158" s="61">
        <f>SUM(G156:G157)</f>
        <v>53.519999999999996</v>
      </c>
    </row>
    <row r="159" spans="1:7" s="4" customFormat="1">
      <c r="A159" s="24"/>
      <c r="B159" s="31"/>
      <c r="C159" s="32"/>
      <c r="D159" s="33"/>
      <c r="E159" s="31"/>
      <c r="F159" s="32"/>
      <c r="G159" s="32"/>
    </row>
    <row r="160" spans="1:7" s="4" customFormat="1">
      <c r="A160" s="24" t="s">
        <v>38</v>
      </c>
      <c r="B160" s="17">
        <v>1.4959</v>
      </c>
      <c r="C160" s="19">
        <f>B160*90</f>
        <v>134.631</v>
      </c>
      <c r="D160" s="20">
        <f>C160*70/100</f>
        <v>94.241699999999994</v>
      </c>
      <c r="E160" s="55">
        <v>1.3283</v>
      </c>
      <c r="F160" s="61">
        <v>75.59</v>
      </c>
      <c r="G160" s="61">
        <v>50.28</v>
      </c>
    </row>
    <row r="161" spans="1:7" s="4" customFormat="1">
      <c r="A161" s="24"/>
      <c r="B161" s="31"/>
      <c r="C161" s="32"/>
      <c r="D161" s="33"/>
      <c r="E161" s="31"/>
      <c r="F161" s="32"/>
      <c r="G161" s="32"/>
    </row>
    <row r="162" spans="1:7" s="4" customFormat="1">
      <c r="A162" s="24" t="s">
        <v>30</v>
      </c>
      <c r="B162" s="17">
        <v>1.3669</v>
      </c>
      <c r="C162" s="19">
        <f>B162*110</f>
        <v>150.35900000000001</v>
      </c>
      <c r="D162" s="20">
        <f>C162*70/100</f>
        <v>105.25130000000001</v>
      </c>
      <c r="E162" s="55">
        <v>0.61529999999999996</v>
      </c>
      <c r="F162" s="61">
        <v>58.31</v>
      </c>
      <c r="G162" s="61">
        <v>40.82</v>
      </c>
    </row>
    <row r="163" spans="1:7" s="4" customFormat="1">
      <c r="A163" s="24"/>
      <c r="B163" s="31"/>
      <c r="C163" s="32"/>
      <c r="D163" s="33"/>
      <c r="E163" s="31"/>
      <c r="F163" s="32"/>
      <c r="G163" s="32"/>
    </row>
    <row r="164" spans="1:7" s="4" customFormat="1">
      <c r="A164" s="18" t="s">
        <v>31</v>
      </c>
      <c r="B164" s="17">
        <v>2.4144000000000001</v>
      </c>
      <c r="C164" s="19">
        <f>B164*120</f>
        <v>289.72800000000001</v>
      </c>
      <c r="D164" s="20">
        <f>C164*70/100</f>
        <v>202.80959999999999</v>
      </c>
      <c r="E164" s="55">
        <v>0.85850000000000004</v>
      </c>
      <c r="F164" s="61">
        <v>72.739999999999995</v>
      </c>
      <c r="G164" s="61">
        <v>48.5</v>
      </c>
    </row>
    <row r="165" spans="1:7" s="4" customFormat="1">
      <c r="A165" s="24"/>
      <c r="B165" s="31"/>
      <c r="C165" s="32"/>
      <c r="D165" s="33"/>
      <c r="E165" s="31"/>
      <c r="F165" s="32"/>
      <c r="G165" s="32"/>
    </row>
    <row r="166" spans="1:7" s="4" customFormat="1">
      <c r="A166" s="24" t="s">
        <v>35</v>
      </c>
      <c r="B166" s="17">
        <v>11.462400000000001</v>
      </c>
      <c r="C166" s="19">
        <f>B166*100</f>
        <v>1146.24</v>
      </c>
      <c r="D166" s="20">
        <f>C166*70/100</f>
        <v>802.36800000000005</v>
      </c>
      <c r="E166" s="55">
        <v>9.7292000000000005</v>
      </c>
      <c r="F166" s="61">
        <v>719.43</v>
      </c>
      <c r="G166" s="61">
        <v>489.85</v>
      </c>
    </row>
    <row r="167" spans="1:7" s="4" customFormat="1">
      <c r="A167" s="24"/>
      <c r="B167" s="31"/>
      <c r="C167" s="32"/>
      <c r="D167" s="33"/>
      <c r="E167" s="31"/>
      <c r="F167" s="32"/>
      <c r="G167" s="32"/>
    </row>
    <row r="168" spans="1:7" s="4" customFormat="1">
      <c r="A168" s="24" t="s">
        <v>33</v>
      </c>
      <c r="B168" s="17">
        <v>0.79900000000000004</v>
      </c>
      <c r="C168" s="19">
        <f>B168*100</f>
        <v>79.900000000000006</v>
      </c>
      <c r="D168" s="20">
        <f>C168*70/100</f>
        <v>55.93</v>
      </c>
      <c r="E168" s="55">
        <v>0.34870000000000001</v>
      </c>
      <c r="F168" s="61">
        <v>28.73</v>
      </c>
      <c r="G168" s="61">
        <v>19.23</v>
      </c>
    </row>
    <row r="169" spans="1:7" s="4" customFormat="1">
      <c r="A169" s="24"/>
      <c r="B169" s="31"/>
      <c r="C169" s="32"/>
      <c r="D169" s="33"/>
      <c r="E169" s="31"/>
      <c r="F169" s="32"/>
      <c r="G169" s="32"/>
    </row>
    <row r="170" spans="1:7" s="4" customFormat="1">
      <c r="A170" s="24" t="s">
        <v>36</v>
      </c>
      <c r="B170" s="17">
        <v>1.8385</v>
      </c>
      <c r="C170" s="19">
        <f>B170*100</f>
        <v>183.85</v>
      </c>
      <c r="D170" s="20">
        <f>C170*70/100</f>
        <v>128.69499999999999</v>
      </c>
      <c r="E170" s="55">
        <v>1.1423000000000001</v>
      </c>
      <c r="F170" s="61">
        <v>92.72</v>
      </c>
      <c r="G170" s="61">
        <v>63.5</v>
      </c>
    </row>
    <row r="171" spans="1:7" s="4" customFormat="1">
      <c r="A171" s="24"/>
      <c r="B171" s="31"/>
      <c r="C171" s="32"/>
      <c r="D171" s="33"/>
      <c r="E171" s="31"/>
      <c r="F171" s="32"/>
      <c r="G171" s="32"/>
    </row>
    <row r="172" spans="1:7" s="4" customFormat="1">
      <c r="A172" s="24" t="s">
        <v>32</v>
      </c>
      <c r="B172" s="17">
        <v>9.2834000000000003</v>
      </c>
      <c r="C172" s="19">
        <f>B172*110</f>
        <v>1021.174</v>
      </c>
      <c r="D172" s="20">
        <f>C172*70/100</f>
        <v>714.82179999999994</v>
      </c>
      <c r="E172" s="55">
        <v>5.8452999999999999</v>
      </c>
      <c r="F172" s="61">
        <v>486.35</v>
      </c>
      <c r="G172" s="61">
        <v>335.82</v>
      </c>
    </row>
    <row r="173" spans="1:7" s="4" customFormat="1">
      <c r="A173" s="24"/>
      <c r="B173" s="31"/>
      <c r="C173" s="32"/>
      <c r="D173" s="33"/>
      <c r="E173" s="31"/>
      <c r="F173" s="32"/>
      <c r="G173" s="32"/>
    </row>
    <row r="174" spans="1:7" s="4" customFormat="1">
      <c r="A174" s="56" t="s">
        <v>34</v>
      </c>
      <c r="B174" s="54">
        <v>17.012699999999999</v>
      </c>
      <c r="C174" s="51">
        <v>0</v>
      </c>
      <c r="D174" s="52">
        <v>0</v>
      </c>
      <c r="E174" s="54">
        <v>8.5303000000000004</v>
      </c>
      <c r="F174" s="51">
        <v>512.24</v>
      </c>
      <c r="G174" s="51">
        <v>351.73</v>
      </c>
    </row>
    <row r="175" spans="1:7" s="4" customFormat="1">
      <c r="A175" s="56" t="s">
        <v>353</v>
      </c>
      <c r="B175" s="54">
        <v>0</v>
      </c>
      <c r="C175" s="51">
        <v>0</v>
      </c>
      <c r="D175" s="52">
        <v>0</v>
      </c>
      <c r="E175" s="54">
        <v>2.9039999999999999</v>
      </c>
      <c r="F175" s="51">
        <v>96.76</v>
      </c>
      <c r="G175" s="51">
        <v>63.08</v>
      </c>
    </row>
    <row r="176" spans="1:7" s="4" customFormat="1">
      <c r="A176" s="24" t="s">
        <v>34</v>
      </c>
      <c r="B176" s="17">
        <f>SUM(B174:B175)</f>
        <v>17.012699999999999</v>
      </c>
      <c r="C176" s="19">
        <f>B176*80</f>
        <v>1361.0159999999998</v>
      </c>
      <c r="D176" s="20">
        <f>C176*70/100</f>
        <v>952.71119999999996</v>
      </c>
      <c r="E176" s="55">
        <f>SUM(E174:E175)</f>
        <v>11.4343</v>
      </c>
      <c r="F176" s="61">
        <f>SUM(F174:F175)</f>
        <v>609</v>
      </c>
      <c r="G176" s="61">
        <f>SUM(G174:G175)</f>
        <v>414.81</v>
      </c>
    </row>
    <row r="177" spans="1:7" s="4" customFormat="1">
      <c r="A177" s="24"/>
      <c r="B177" s="31"/>
      <c r="C177" s="32"/>
      <c r="D177" s="33"/>
      <c r="E177" s="31"/>
      <c r="F177" s="32"/>
      <c r="G177" s="32"/>
    </row>
    <row r="178" spans="1:7" s="4" customFormat="1">
      <c r="A178" s="24" t="s">
        <v>37</v>
      </c>
      <c r="B178" s="17">
        <v>14.9156</v>
      </c>
      <c r="C178" s="19">
        <f>B178*120</f>
        <v>1789.8719999999998</v>
      </c>
      <c r="D178" s="20">
        <f>C178*70/100</f>
        <v>1252.9104</v>
      </c>
      <c r="E178" s="55">
        <v>2.7214</v>
      </c>
      <c r="F178" s="61">
        <v>231.16</v>
      </c>
      <c r="G178" s="61">
        <v>161.31</v>
      </c>
    </row>
    <row r="179" spans="1:7" s="4" customFormat="1">
      <c r="A179" s="24"/>
      <c r="B179" s="31"/>
      <c r="C179" s="32"/>
      <c r="D179" s="33"/>
      <c r="E179" s="31"/>
      <c r="F179" s="32"/>
      <c r="G179" s="32"/>
    </row>
    <row r="180" spans="1:7" s="4" customFormat="1">
      <c r="A180" s="26" t="s">
        <v>101</v>
      </c>
      <c r="B180" s="39">
        <f>SUM(B8,B16,B20,B22,B28,B34,B39,B44,B46,B50,B54,B59,B61,B66,B68,B74,B78,B85,B87,B92,B96,B98,B100,B102,B107,B111,B115,B119,B125,B127,B132,B136,B140,B142,B144,B148,B150,B152,B154,B158,B160,B162,B164,B166,B168,B170,B172,B176,B178)</f>
        <v>5306.6843000000008</v>
      </c>
      <c r="C180" s="40">
        <f t="shared" ref="C180:D180" si="18">SUM(C8,C16,C20,C22,C28,C34,C39,C44,C46,C50,C54,C59,C61,C66,C68,C74,C78,C85,C87,C92,C96,C98,C100,C102,C107,C111,C115,C119,C125,C127,C132,C136,C140,C142,C144,C148,C150,C152,C154,C158,C160,C162,C164,C166,C168,C170,C172,C176,C178)</f>
        <v>671399.75450000004</v>
      </c>
      <c r="D180" s="41">
        <f t="shared" si="18"/>
        <v>469979.82815000002</v>
      </c>
      <c r="E180" s="39">
        <f>SUM(E8,E16,E20,E22,E28,E34,E39,E44,E46,E50,E54,E59,E61,E66,E68,E74,E78,E85,E87,E92,E96,E98,E100,E102,E107,E111,E115,E119,E125,E127,E132,E136,E140,E142,E144,E148,E150,E152,E154,E158,E160,E162,E164,E166,E168,E170,E172,E176,E178)</f>
        <v>4969.5431760000001</v>
      </c>
      <c r="F180" s="40">
        <f>SUM(F8,F16,F20,F22,F28,F34,F39,F44,F46,F50,F54,F59,F61,F66,F68,F74,F78,F85,F87,F92,F96,F98,F100,F102,F107,F111,F115,F119,F125,F127,F132,F136,F140,F142,F144,F148,F150,F152,F154,F158,F160,F162,F164,F166,F168,F170,F172,F176,F178)</f>
        <v>448204.83999999985</v>
      </c>
      <c r="G180" s="40">
        <f>SUM(G8,G16,G20,G22,G28,G34,G39,G44,G46,G50,G54,G59,G61,G66,G68,G74,G78,G85,G87,G92,G96,G98,G100,G102,G107,G111,G115,G119,G125,G127,G132,G136,G140,G142,G144,G148,G150,G152,G154,G158,G160,G162,G164,G166,G168,G170,G172,G176,G178)</f>
        <v>313301.43999999989</v>
      </c>
    </row>
    <row r="181" spans="1:7">
      <c r="A181" s="24" t="s">
        <v>79</v>
      </c>
      <c r="B181" s="54">
        <v>0</v>
      </c>
      <c r="C181" s="51">
        <f>B181*180</f>
        <v>0</v>
      </c>
      <c r="D181" s="52">
        <f>C181*80/100</f>
        <v>0</v>
      </c>
      <c r="E181" s="50">
        <v>0.76370000000000005</v>
      </c>
      <c r="F181" s="60">
        <v>55.88</v>
      </c>
      <c r="G181" s="60">
        <v>41.8</v>
      </c>
    </row>
    <row r="182" spans="1:7">
      <c r="A182" s="24" t="s">
        <v>178</v>
      </c>
      <c r="B182" s="54">
        <v>0</v>
      </c>
      <c r="C182" s="51">
        <f t="shared" ref="C182" si="19">B182*180</f>
        <v>0</v>
      </c>
      <c r="D182" s="52">
        <f t="shared" ref="D182" si="20">C182*80/100</f>
        <v>0</v>
      </c>
      <c r="E182" s="50">
        <v>1.6586000000000001</v>
      </c>
      <c r="F182" s="60">
        <v>107.38</v>
      </c>
      <c r="G182" s="60">
        <v>75.42</v>
      </c>
    </row>
    <row r="183" spans="1:7">
      <c r="A183" s="24" t="s">
        <v>354</v>
      </c>
      <c r="B183" s="54">
        <v>0</v>
      </c>
      <c r="C183" s="51">
        <f t="shared" ref="C183" si="21">B183*180</f>
        <v>0</v>
      </c>
      <c r="D183" s="52">
        <f t="shared" ref="D183" si="22">C183*80/100</f>
        <v>0</v>
      </c>
      <c r="E183" s="50">
        <v>0</v>
      </c>
      <c r="F183" s="60">
        <v>10.25</v>
      </c>
      <c r="G183" s="60">
        <v>7</v>
      </c>
    </row>
    <row r="184" spans="1:7">
      <c r="A184" s="24" t="s">
        <v>110</v>
      </c>
      <c r="B184" s="54">
        <v>12.9031</v>
      </c>
      <c r="C184" s="51">
        <f>B184*180</f>
        <v>2322.558</v>
      </c>
      <c r="D184" s="52">
        <f>C184*80/100</f>
        <v>1858.0464000000002</v>
      </c>
      <c r="E184" s="50">
        <v>5.6083470000000002</v>
      </c>
      <c r="F184" s="60">
        <v>318.05</v>
      </c>
      <c r="G184" s="60">
        <v>244.02</v>
      </c>
    </row>
    <row r="185" spans="1:7">
      <c r="A185" s="24" t="s">
        <v>329</v>
      </c>
      <c r="B185" s="54">
        <v>0</v>
      </c>
      <c r="C185" s="51">
        <f>B185*180</f>
        <v>0</v>
      </c>
      <c r="D185" s="52">
        <f>C185*80/100</f>
        <v>0</v>
      </c>
      <c r="E185" s="50">
        <v>0.12815299999999999</v>
      </c>
      <c r="F185" s="60">
        <v>8</v>
      </c>
      <c r="G185" s="60">
        <v>2.5</v>
      </c>
    </row>
    <row r="186" spans="1:7">
      <c r="A186" s="24" t="s">
        <v>239</v>
      </c>
      <c r="B186" s="54">
        <v>0.25700000000000001</v>
      </c>
      <c r="C186" s="51">
        <f>B186*180</f>
        <v>46.26</v>
      </c>
      <c r="D186" s="52">
        <f>C186*80/100</f>
        <v>37.007999999999996</v>
      </c>
      <c r="E186" s="50">
        <v>0.95879999999999999</v>
      </c>
      <c r="F186" s="60">
        <v>76</v>
      </c>
      <c r="G186" s="60">
        <v>56.620000000000005</v>
      </c>
    </row>
    <row r="187" spans="1:7">
      <c r="A187" s="24" t="s">
        <v>247</v>
      </c>
      <c r="B187" s="54">
        <v>0</v>
      </c>
      <c r="C187" s="51">
        <f>B187*180</f>
        <v>0</v>
      </c>
      <c r="D187" s="52">
        <f>C187*80/100</f>
        <v>0</v>
      </c>
      <c r="E187" s="50">
        <v>0.2379</v>
      </c>
      <c r="F187" s="60">
        <v>5</v>
      </c>
      <c r="G187" s="60">
        <v>4</v>
      </c>
    </row>
    <row r="188" spans="1:7">
      <c r="A188" s="24" t="s">
        <v>174</v>
      </c>
      <c r="B188" s="54">
        <v>0</v>
      </c>
      <c r="C188" s="51">
        <f>B188*180</f>
        <v>0</v>
      </c>
      <c r="D188" s="52">
        <f>C188*80/100</f>
        <v>0</v>
      </c>
      <c r="E188" s="50">
        <v>0.57799999999999996</v>
      </c>
      <c r="F188" s="60">
        <v>39.85</v>
      </c>
      <c r="G188" s="60">
        <v>27.28</v>
      </c>
    </row>
    <row r="189" spans="1:7">
      <c r="A189" s="24" t="s">
        <v>167</v>
      </c>
      <c r="B189" s="54">
        <v>0</v>
      </c>
      <c r="C189" s="51">
        <f t="shared" ref="C189:C196" si="23">B189*180</f>
        <v>0</v>
      </c>
      <c r="D189" s="52">
        <v>0</v>
      </c>
      <c r="E189" s="50">
        <v>1.1099000000000001</v>
      </c>
      <c r="F189" s="60">
        <v>62.7</v>
      </c>
      <c r="G189" s="60">
        <v>46.66</v>
      </c>
    </row>
    <row r="190" spans="1:7">
      <c r="A190" s="24" t="s">
        <v>118</v>
      </c>
      <c r="B190" s="54">
        <v>0</v>
      </c>
      <c r="C190" s="51">
        <f t="shared" si="23"/>
        <v>0</v>
      </c>
      <c r="D190" s="52">
        <v>0</v>
      </c>
      <c r="E190" s="50">
        <v>3.2153999999999998</v>
      </c>
      <c r="F190" s="60">
        <v>140.56</v>
      </c>
      <c r="G190" s="60">
        <v>105.13</v>
      </c>
    </row>
    <row r="191" spans="1:7">
      <c r="A191" s="24" t="s">
        <v>355</v>
      </c>
      <c r="B191" s="54">
        <v>0</v>
      </c>
      <c r="C191" s="51">
        <f t="shared" ref="C191" si="24">B191*180</f>
        <v>0</v>
      </c>
      <c r="D191" s="52">
        <v>0</v>
      </c>
      <c r="E191" s="50">
        <v>8.9999999999999993E-3</v>
      </c>
      <c r="F191" s="60">
        <v>1.55</v>
      </c>
      <c r="G191" s="60">
        <v>0.81</v>
      </c>
    </row>
    <row r="192" spans="1:7">
      <c r="A192" s="24" t="s">
        <v>330</v>
      </c>
      <c r="B192" s="54">
        <v>0</v>
      </c>
      <c r="C192" s="51">
        <f t="shared" ref="C192" si="25">B192*180</f>
        <v>0</v>
      </c>
      <c r="D192" s="52">
        <v>0</v>
      </c>
      <c r="E192" s="50">
        <v>0.2135</v>
      </c>
      <c r="F192" s="60">
        <v>16.899999999999999</v>
      </c>
      <c r="G192" s="60">
        <v>11.6</v>
      </c>
    </row>
    <row r="193" spans="1:7">
      <c r="A193" s="24" t="s">
        <v>165</v>
      </c>
      <c r="B193" s="54">
        <v>0</v>
      </c>
      <c r="C193" s="51">
        <f t="shared" si="23"/>
        <v>0</v>
      </c>
      <c r="D193" s="52">
        <v>0</v>
      </c>
      <c r="E193" s="50">
        <v>1.7549869999999999</v>
      </c>
      <c r="F193" s="60">
        <v>231.45</v>
      </c>
      <c r="G193" s="60">
        <v>180.84</v>
      </c>
    </row>
    <row r="194" spans="1:7">
      <c r="A194" s="24" t="s">
        <v>241</v>
      </c>
      <c r="B194" s="54">
        <v>0</v>
      </c>
      <c r="C194" s="51">
        <f t="shared" si="23"/>
        <v>0</v>
      </c>
      <c r="D194" s="52">
        <v>0</v>
      </c>
      <c r="E194" s="50">
        <v>0.26881300000000002</v>
      </c>
      <c r="F194" s="60">
        <v>34.75</v>
      </c>
      <c r="G194" s="60">
        <v>27.44</v>
      </c>
    </row>
    <row r="195" spans="1:7">
      <c r="A195" s="24" t="s">
        <v>175</v>
      </c>
      <c r="B195" s="54">
        <v>0</v>
      </c>
      <c r="C195" s="51">
        <f t="shared" si="23"/>
        <v>0</v>
      </c>
      <c r="D195" s="52">
        <v>0</v>
      </c>
      <c r="E195" s="50">
        <v>0.55035000000000001</v>
      </c>
      <c r="F195" s="60">
        <v>65.8</v>
      </c>
      <c r="G195" s="60">
        <v>47.85</v>
      </c>
    </row>
    <row r="196" spans="1:7">
      <c r="A196" s="24" t="s">
        <v>176</v>
      </c>
      <c r="B196" s="54">
        <v>0</v>
      </c>
      <c r="C196" s="51">
        <f t="shared" si="23"/>
        <v>0</v>
      </c>
      <c r="D196" s="52">
        <v>0</v>
      </c>
      <c r="E196" s="50">
        <v>0.33145000000000002</v>
      </c>
      <c r="F196" s="60">
        <v>42.9</v>
      </c>
      <c r="G196" s="60">
        <v>30.32</v>
      </c>
    </row>
    <row r="197" spans="1:7">
      <c r="A197" s="24" t="s">
        <v>213</v>
      </c>
      <c r="B197" s="54">
        <v>0</v>
      </c>
      <c r="C197" s="51">
        <f>B197*180</f>
        <v>0</v>
      </c>
      <c r="D197" s="52">
        <f>C197*80/100</f>
        <v>0</v>
      </c>
      <c r="E197" s="50">
        <v>0.4103</v>
      </c>
      <c r="F197" s="60">
        <v>31.5</v>
      </c>
      <c r="G197" s="60">
        <v>19.11</v>
      </c>
    </row>
    <row r="198" spans="1:7">
      <c r="A198" s="24" t="s">
        <v>169</v>
      </c>
      <c r="B198" s="54">
        <v>0</v>
      </c>
      <c r="C198" s="51">
        <f>B198*180</f>
        <v>0</v>
      </c>
      <c r="D198" s="52">
        <f>C198*80/100</f>
        <v>0</v>
      </c>
      <c r="E198" s="50">
        <v>1.2545999999999999</v>
      </c>
      <c r="F198" s="60">
        <v>101.95</v>
      </c>
      <c r="G198" s="60">
        <v>81.56</v>
      </c>
    </row>
    <row r="199" spans="1:7">
      <c r="A199" s="24" t="s">
        <v>331</v>
      </c>
      <c r="B199" s="54">
        <v>0</v>
      </c>
      <c r="C199" s="51">
        <f>B199*180</f>
        <v>0</v>
      </c>
      <c r="D199" s="52">
        <f>C199*80/100</f>
        <v>0</v>
      </c>
      <c r="E199" s="50">
        <v>0.25769999999999998</v>
      </c>
      <c r="F199" s="60">
        <v>4</v>
      </c>
      <c r="G199" s="60">
        <v>2.14</v>
      </c>
    </row>
    <row r="200" spans="1:7">
      <c r="A200" s="24" t="s">
        <v>214</v>
      </c>
      <c r="B200" s="54">
        <v>0</v>
      </c>
      <c r="C200" s="51">
        <f>B200*180</f>
        <v>0</v>
      </c>
      <c r="D200" s="52">
        <f>C200*80/100</f>
        <v>0</v>
      </c>
      <c r="E200" s="50">
        <v>5.9700000000000003E-2</v>
      </c>
      <c r="F200" s="60">
        <v>4.5</v>
      </c>
      <c r="G200" s="60">
        <v>3.6</v>
      </c>
    </row>
    <row r="201" spans="1:7">
      <c r="A201" s="24" t="s">
        <v>177</v>
      </c>
      <c r="B201" s="54">
        <v>0</v>
      </c>
      <c r="C201" s="51">
        <f>B201*120</f>
        <v>0</v>
      </c>
      <c r="D201" s="52">
        <v>0</v>
      </c>
      <c r="E201" s="50">
        <v>3.27E-2</v>
      </c>
      <c r="F201" s="60">
        <v>5.85</v>
      </c>
      <c r="G201" s="60">
        <v>3.48</v>
      </c>
    </row>
    <row r="202" spans="1:7">
      <c r="A202" s="24" t="s">
        <v>111</v>
      </c>
      <c r="B202" s="54">
        <v>5.9630999999999998</v>
      </c>
      <c r="C202" s="51">
        <f>B202*180</f>
        <v>1073.3579999999999</v>
      </c>
      <c r="D202" s="52">
        <f>C202*80/100</f>
        <v>858.68640000000005</v>
      </c>
      <c r="E202" s="50">
        <v>8.7499999999999994E-2</v>
      </c>
      <c r="F202" s="60">
        <v>11</v>
      </c>
      <c r="G202" s="60">
        <v>7.41</v>
      </c>
    </row>
    <row r="203" spans="1:7">
      <c r="A203" s="24" t="s">
        <v>179</v>
      </c>
      <c r="B203" s="54">
        <v>0</v>
      </c>
      <c r="C203" s="51">
        <f t="shared" ref="C203" si="26">B203*180</f>
        <v>0</v>
      </c>
      <c r="D203" s="52">
        <v>0</v>
      </c>
      <c r="E203" s="50">
        <v>0.33810000000000001</v>
      </c>
      <c r="F203" s="60">
        <v>24.06</v>
      </c>
      <c r="G203" s="60">
        <v>17.22</v>
      </c>
    </row>
    <row r="204" spans="1:7">
      <c r="A204" s="24" t="s">
        <v>156</v>
      </c>
      <c r="B204" s="54">
        <v>0.87360000000000004</v>
      </c>
      <c r="C204" s="51">
        <f>B204*190</f>
        <v>165.98400000000001</v>
      </c>
      <c r="D204" s="52">
        <f>C204*80/100</f>
        <v>132.78720000000001</v>
      </c>
      <c r="E204" s="50">
        <v>2.5710109999999999</v>
      </c>
      <c r="F204" s="60">
        <v>1024.92</v>
      </c>
      <c r="G204" s="60">
        <v>812.97</v>
      </c>
    </row>
    <row r="205" spans="1:7">
      <c r="A205" s="24" t="s">
        <v>155</v>
      </c>
      <c r="B205" s="54">
        <v>0</v>
      </c>
      <c r="C205" s="51">
        <f>B205*190</f>
        <v>0</v>
      </c>
      <c r="D205" s="52">
        <f>C205*80/100</f>
        <v>0</v>
      </c>
      <c r="E205" s="50">
        <v>0.98968899999999993</v>
      </c>
      <c r="F205" s="60">
        <v>102.9</v>
      </c>
      <c r="G205" s="60">
        <v>76.760000000000005</v>
      </c>
    </row>
    <row r="206" spans="1:7">
      <c r="A206" s="24" t="s">
        <v>180</v>
      </c>
      <c r="B206" s="54">
        <v>0</v>
      </c>
      <c r="C206" s="51">
        <f>B206*180</f>
        <v>0</v>
      </c>
      <c r="D206" s="52">
        <f>C206*80/100</f>
        <v>0</v>
      </c>
      <c r="E206" s="50">
        <v>1.5046999999999999</v>
      </c>
      <c r="F206" s="60">
        <v>89.15</v>
      </c>
      <c r="G206" s="60">
        <v>62.69</v>
      </c>
    </row>
    <row r="207" spans="1:7">
      <c r="A207" s="24" t="s">
        <v>243</v>
      </c>
      <c r="B207" s="54">
        <v>0</v>
      </c>
      <c r="C207" s="51">
        <f t="shared" ref="C207" si="27">B207*180</f>
        <v>0</v>
      </c>
      <c r="D207" s="52">
        <f t="shared" ref="D207" si="28">C207*80/100</f>
        <v>0</v>
      </c>
      <c r="E207" s="50">
        <v>0.23710000000000001</v>
      </c>
      <c r="F207" s="60">
        <v>12.3</v>
      </c>
      <c r="G207" s="60">
        <v>8.4</v>
      </c>
    </row>
    <row r="208" spans="1:7">
      <c r="A208" s="24" t="s">
        <v>225</v>
      </c>
      <c r="B208" s="54">
        <v>0</v>
      </c>
      <c r="C208" s="51">
        <f t="shared" ref="C208" si="29">B208*180</f>
        <v>0</v>
      </c>
      <c r="D208" s="52">
        <f t="shared" ref="D208" si="30">C208*80/100</f>
        <v>0</v>
      </c>
      <c r="E208" s="8">
        <v>4.3799999999999999E-2</v>
      </c>
      <c r="F208" s="51">
        <v>5.3</v>
      </c>
      <c r="G208" s="51">
        <v>3.62</v>
      </c>
    </row>
    <row r="209" spans="1:7">
      <c r="A209" s="24" t="s">
        <v>217</v>
      </c>
      <c r="B209" s="54">
        <v>0</v>
      </c>
      <c r="C209" s="51">
        <f>B209*180</f>
        <v>0</v>
      </c>
      <c r="D209" s="52">
        <f t="shared" ref="D209:D216" si="31">C209*80/100</f>
        <v>0</v>
      </c>
      <c r="E209" s="50">
        <v>0.17219999999999999</v>
      </c>
      <c r="F209" s="60">
        <v>12.5</v>
      </c>
      <c r="G209" s="60">
        <v>8.4</v>
      </c>
    </row>
    <row r="210" spans="1:7">
      <c r="A210" s="24" t="s">
        <v>80</v>
      </c>
      <c r="B210" s="54">
        <v>0</v>
      </c>
      <c r="C210" s="51">
        <f>B210*180</f>
        <v>0</v>
      </c>
      <c r="D210" s="52">
        <f t="shared" si="31"/>
        <v>0</v>
      </c>
      <c r="E210" s="50">
        <v>4.5763999999999996</v>
      </c>
      <c r="F210" s="60">
        <v>1095.51</v>
      </c>
      <c r="G210" s="60">
        <v>868.44</v>
      </c>
    </row>
    <row r="211" spans="1:7">
      <c r="A211" s="24" t="s">
        <v>356</v>
      </c>
      <c r="B211" s="54">
        <v>0</v>
      </c>
      <c r="C211" s="51">
        <f>B211*180</f>
        <v>0</v>
      </c>
      <c r="D211" s="52">
        <f t="shared" ref="D211" si="32">C211*80/100</f>
        <v>0</v>
      </c>
      <c r="E211" s="50">
        <v>0.2447</v>
      </c>
      <c r="F211" s="60">
        <v>18.2</v>
      </c>
      <c r="G211" s="60">
        <v>14.56</v>
      </c>
    </row>
    <row r="212" spans="1:7">
      <c r="A212" s="24" t="s">
        <v>357</v>
      </c>
      <c r="B212" s="54">
        <v>0</v>
      </c>
      <c r="C212" s="51">
        <f>B212*180</f>
        <v>0</v>
      </c>
      <c r="D212" s="52">
        <f t="shared" ref="D212" si="33">C212*80/100</f>
        <v>0</v>
      </c>
      <c r="E212" s="50">
        <v>0.2225</v>
      </c>
      <c r="F212" s="60">
        <v>24</v>
      </c>
      <c r="G212" s="60">
        <v>16.98</v>
      </c>
    </row>
    <row r="213" spans="1:7">
      <c r="A213" s="24" t="s">
        <v>157</v>
      </c>
      <c r="B213" s="54">
        <v>0</v>
      </c>
      <c r="C213" s="51">
        <f>B213*190</f>
        <v>0</v>
      </c>
      <c r="D213" s="52">
        <f t="shared" si="31"/>
        <v>0</v>
      </c>
      <c r="E213" s="50">
        <v>3.7395999999999998</v>
      </c>
      <c r="F213" s="60">
        <v>573.48</v>
      </c>
      <c r="G213" s="60">
        <v>438.72</v>
      </c>
    </row>
    <row r="214" spans="1:7">
      <c r="A214" s="24" t="s">
        <v>358</v>
      </c>
      <c r="B214" s="54">
        <v>0</v>
      </c>
      <c r="C214" s="51">
        <f>B214*190</f>
        <v>0</v>
      </c>
      <c r="D214" s="52">
        <f t="shared" ref="D214" si="34">C214*80/100</f>
        <v>0</v>
      </c>
      <c r="E214" s="50">
        <v>1.4E-2</v>
      </c>
      <c r="F214" s="50">
        <v>0.6</v>
      </c>
      <c r="G214" s="50">
        <v>0.28999999999999998</v>
      </c>
    </row>
    <row r="215" spans="1:7">
      <c r="A215" s="24" t="s">
        <v>251</v>
      </c>
      <c r="B215" s="54">
        <v>0</v>
      </c>
      <c r="C215" s="51">
        <f>B215*190</f>
        <v>0</v>
      </c>
      <c r="D215" s="52">
        <f t="shared" si="31"/>
        <v>0</v>
      </c>
      <c r="E215" s="50">
        <v>2.5055999999999998</v>
      </c>
      <c r="F215" s="60">
        <v>230.74</v>
      </c>
      <c r="G215" s="60">
        <v>171.79</v>
      </c>
    </row>
    <row r="216" spans="1:7">
      <c r="A216" s="24" t="s">
        <v>181</v>
      </c>
      <c r="B216" s="54">
        <v>0</v>
      </c>
      <c r="C216" s="51">
        <f>B216*180</f>
        <v>0</v>
      </c>
      <c r="D216" s="52">
        <f t="shared" si="31"/>
        <v>0</v>
      </c>
      <c r="E216" s="50">
        <v>1.8023</v>
      </c>
      <c r="F216" s="60">
        <v>150.84</v>
      </c>
      <c r="G216" s="60">
        <v>111.26</v>
      </c>
    </row>
    <row r="217" spans="1:7">
      <c r="A217" s="29" t="s">
        <v>244</v>
      </c>
      <c r="B217" s="46">
        <v>0</v>
      </c>
      <c r="C217" s="51">
        <f>B217*180</f>
        <v>0</v>
      </c>
      <c r="D217" s="48">
        <v>0</v>
      </c>
      <c r="E217" s="50">
        <v>0.4173</v>
      </c>
      <c r="F217" s="60">
        <v>16.649999999999999</v>
      </c>
      <c r="G217" s="60">
        <v>12.06</v>
      </c>
    </row>
    <row r="218" spans="1:7">
      <c r="A218" s="30" t="s">
        <v>171</v>
      </c>
      <c r="B218" s="39">
        <f>SUM(B181:B217)</f>
        <v>19.9968</v>
      </c>
      <c r="C218" s="40">
        <f>SUM(C181:C217)</f>
        <v>3608.1600000000003</v>
      </c>
      <c r="D218" s="41">
        <f>SUM(D181:D217)</f>
        <v>2886.5280000000007</v>
      </c>
      <c r="E218" s="39">
        <f>SUM(E181:E217)</f>
        <v>38.868400000000001</v>
      </c>
      <c r="F218" s="40">
        <f t="shared" ref="F218:G218" si="35">SUM(F181:F217)</f>
        <v>4756.9700000000012</v>
      </c>
      <c r="G218" s="40">
        <f t="shared" si="35"/>
        <v>3650.7500000000005</v>
      </c>
    </row>
    <row r="219" spans="1:7" s="4" customFormat="1">
      <c r="A219" s="24" t="s">
        <v>270</v>
      </c>
      <c r="B219" s="54">
        <v>1.7719</v>
      </c>
      <c r="C219" s="51">
        <f>B219*195</f>
        <v>345.52050000000003</v>
      </c>
      <c r="D219" s="52">
        <f t="shared" ref="D219:D246" si="36">C219*80/100</f>
        <v>276.41640000000001</v>
      </c>
      <c r="E219" s="64">
        <v>0</v>
      </c>
      <c r="F219" s="60">
        <v>389.69</v>
      </c>
      <c r="G219" s="60">
        <v>311.73</v>
      </c>
    </row>
    <row r="220" spans="1:7">
      <c r="A220" s="24" t="s">
        <v>271</v>
      </c>
      <c r="B220" s="54">
        <v>0</v>
      </c>
      <c r="C220" s="51">
        <f t="shared" ref="C220:C229" si="37">B220*195</f>
        <v>0</v>
      </c>
      <c r="D220" s="52">
        <f t="shared" si="36"/>
        <v>0</v>
      </c>
      <c r="E220" s="64">
        <v>0.24729999999999999</v>
      </c>
      <c r="F220" s="60">
        <v>20.2</v>
      </c>
      <c r="G220" s="60">
        <v>16.16</v>
      </c>
    </row>
    <row r="221" spans="1:7">
      <c r="A221" s="24" t="s">
        <v>272</v>
      </c>
      <c r="B221" s="54">
        <v>0</v>
      </c>
      <c r="C221" s="51">
        <f t="shared" si="37"/>
        <v>0</v>
      </c>
      <c r="D221" s="52">
        <f t="shared" si="36"/>
        <v>0</v>
      </c>
      <c r="E221" s="64">
        <v>0</v>
      </c>
      <c r="F221" s="60">
        <v>1173.49</v>
      </c>
      <c r="G221" s="60">
        <v>938.76</v>
      </c>
    </row>
    <row r="222" spans="1:7">
      <c r="A222" s="24" t="s">
        <v>306</v>
      </c>
      <c r="B222" s="54">
        <v>0.2379</v>
      </c>
      <c r="C222" s="51">
        <f t="shared" ref="C222" si="38">B222*195</f>
        <v>46.390500000000003</v>
      </c>
      <c r="D222" s="52">
        <f t="shared" ref="D222" si="39">C222*80/100</f>
        <v>37.112400000000001</v>
      </c>
      <c r="E222" s="64">
        <v>0</v>
      </c>
      <c r="F222" s="60">
        <v>0</v>
      </c>
      <c r="G222" s="60">
        <v>0</v>
      </c>
    </row>
    <row r="223" spans="1:7">
      <c r="A223" s="24" t="s">
        <v>273</v>
      </c>
      <c r="B223" s="54">
        <v>0</v>
      </c>
      <c r="C223" s="51">
        <f t="shared" si="37"/>
        <v>0</v>
      </c>
      <c r="D223" s="52">
        <f t="shared" si="36"/>
        <v>0</v>
      </c>
      <c r="E223" s="64">
        <v>0.1298</v>
      </c>
      <c r="F223" s="60">
        <v>14.85</v>
      </c>
      <c r="G223" s="60">
        <v>11.88</v>
      </c>
    </row>
    <row r="224" spans="1:7">
      <c r="A224" s="24" t="s">
        <v>274</v>
      </c>
      <c r="B224" s="54">
        <v>1.1446000000000001</v>
      </c>
      <c r="C224" s="51">
        <f t="shared" si="37"/>
        <v>223.197</v>
      </c>
      <c r="D224" s="52">
        <f t="shared" si="36"/>
        <v>178.55760000000001</v>
      </c>
      <c r="E224" s="64">
        <v>0.13300000000000001</v>
      </c>
      <c r="F224" s="60">
        <v>8.74</v>
      </c>
      <c r="G224" s="60">
        <v>6.99</v>
      </c>
    </row>
    <row r="225" spans="1:7">
      <c r="A225" s="24" t="s">
        <v>275</v>
      </c>
      <c r="B225" s="54">
        <v>2.1919</v>
      </c>
      <c r="C225" s="51">
        <f>B225*195</f>
        <v>427.4205</v>
      </c>
      <c r="D225" s="52">
        <f>C225*80/100</f>
        <v>341.93639999999999</v>
      </c>
      <c r="E225" s="54">
        <v>0</v>
      </c>
      <c r="F225" s="51">
        <v>0</v>
      </c>
      <c r="G225" s="51">
        <v>0</v>
      </c>
    </row>
    <row r="226" spans="1:7">
      <c r="A226" s="24" t="s">
        <v>276</v>
      </c>
      <c r="B226" s="54">
        <v>0</v>
      </c>
      <c r="C226" s="51">
        <f t="shared" si="37"/>
        <v>0</v>
      </c>
      <c r="D226" s="52">
        <f t="shared" si="36"/>
        <v>0</v>
      </c>
      <c r="E226" s="64">
        <v>0.14030000000000001</v>
      </c>
      <c r="F226" s="60">
        <v>18.16</v>
      </c>
      <c r="G226" s="60">
        <v>14.53</v>
      </c>
    </row>
    <row r="227" spans="1:7">
      <c r="A227" s="24" t="s">
        <v>277</v>
      </c>
      <c r="B227" s="54">
        <v>0.87219999999999998</v>
      </c>
      <c r="C227" s="51">
        <f t="shared" si="37"/>
        <v>170.07900000000001</v>
      </c>
      <c r="D227" s="52">
        <f t="shared" si="36"/>
        <v>136.06319999999999</v>
      </c>
      <c r="E227" s="64">
        <v>0.1116</v>
      </c>
      <c r="F227" s="60">
        <v>16.72</v>
      </c>
      <c r="G227" s="60">
        <v>13.38</v>
      </c>
    </row>
    <row r="228" spans="1:7">
      <c r="A228" s="24" t="s">
        <v>278</v>
      </c>
      <c r="B228" s="54">
        <v>6.3677999999999999</v>
      </c>
      <c r="C228" s="51">
        <f t="shared" si="37"/>
        <v>1241.721</v>
      </c>
      <c r="D228" s="52">
        <f t="shared" si="36"/>
        <v>993.37679999999989</v>
      </c>
      <c r="E228" s="64">
        <v>0.47870000000000001</v>
      </c>
      <c r="F228" s="60">
        <v>31.03</v>
      </c>
      <c r="G228" s="60">
        <v>24.83</v>
      </c>
    </row>
    <row r="229" spans="1:7">
      <c r="A229" s="24" t="s">
        <v>279</v>
      </c>
      <c r="B229" s="54">
        <v>4.8772000000000002</v>
      </c>
      <c r="C229" s="51">
        <f t="shared" si="37"/>
        <v>951.05400000000009</v>
      </c>
      <c r="D229" s="52">
        <f t="shared" si="36"/>
        <v>760.84320000000002</v>
      </c>
      <c r="E229" s="54">
        <v>0</v>
      </c>
      <c r="F229" s="51">
        <v>0</v>
      </c>
      <c r="G229" s="51">
        <v>0</v>
      </c>
    </row>
    <row r="230" spans="1:7">
      <c r="A230" s="24" t="s">
        <v>280</v>
      </c>
      <c r="B230" s="54">
        <v>6.0983000000000001</v>
      </c>
      <c r="C230" s="51">
        <f>B230*195</f>
        <v>1189.1685</v>
      </c>
      <c r="D230" s="52">
        <f>C230*80/100</f>
        <v>951.33479999999997</v>
      </c>
      <c r="E230" s="64">
        <v>0</v>
      </c>
      <c r="F230" s="51">
        <v>0</v>
      </c>
      <c r="G230" s="51">
        <v>0</v>
      </c>
    </row>
    <row r="231" spans="1:7">
      <c r="A231" s="24" t="s">
        <v>281</v>
      </c>
      <c r="B231" s="54">
        <v>0</v>
      </c>
      <c r="C231" s="51">
        <f>B231*195</f>
        <v>0</v>
      </c>
      <c r="D231" s="52">
        <f>C231*80/100</f>
        <v>0</v>
      </c>
      <c r="E231" s="66">
        <v>0</v>
      </c>
      <c r="F231" s="50">
        <v>0.96</v>
      </c>
      <c r="G231" s="50">
        <v>0.77</v>
      </c>
    </row>
    <row r="232" spans="1:7">
      <c r="A232" s="24" t="s">
        <v>282</v>
      </c>
      <c r="B232" s="54">
        <v>0</v>
      </c>
      <c r="C232" s="51">
        <f>B232*230</f>
        <v>0</v>
      </c>
      <c r="D232" s="52">
        <f t="shared" si="36"/>
        <v>0</v>
      </c>
      <c r="E232" s="64">
        <v>3.4799999999999998E-2</v>
      </c>
      <c r="F232" s="60">
        <v>15.07</v>
      </c>
      <c r="G232" s="60">
        <v>12.06</v>
      </c>
    </row>
    <row r="233" spans="1:7">
      <c r="A233" s="24" t="s">
        <v>283</v>
      </c>
      <c r="B233" s="54">
        <v>0</v>
      </c>
      <c r="C233" s="51">
        <f>B233*120</f>
        <v>0</v>
      </c>
      <c r="D233" s="52">
        <v>0</v>
      </c>
      <c r="E233" s="64">
        <v>0.17349999999999999</v>
      </c>
      <c r="F233" s="60">
        <v>12.48</v>
      </c>
      <c r="G233" s="60">
        <v>9.98</v>
      </c>
    </row>
    <row r="234" spans="1:7">
      <c r="A234" s="18" t="s">
        <v>284</v>
      </c>
      <c r="B234" s="54">
        <v>3.9600000000000003E-2</v>
      </c>
      <c r="C234" s="51">
        <f t="shared" ref="C234" si="40">B234*230</f>
        <v>9.1080000000000005</v>
      </c>
      <c r="D234" s="52">
        <f t="shared" si="36"/>
        <v>7.2864000000000013</v>
      </c>
      <c r="E234" s="64">
        <v>3.6793</v>
      </c>
      <c r="F234" s="60">
        <v>270.49</v>
      </c>
      <c r="G234" s="60">
        <v>216.4</v>
      </c>
    </row>
    <row r="235" spans="1:7">
      <c r="A235" s="24" t="s">
        <v>285</v>
      </c>
      <c r="B235" s="54">
        <v>0</v>
      </c>
      <c r="C235" s="51">
        <f t="shared" ref="C235:C243" si="41">B235*195</f>
        <v>0</v>
      </c>
      <c r="D235" s="52">
        <f t="shared" si="36"/>
        <v>0</v>
      </c>
      <c r="E235" s="64">
        <v>0.43230000000000002</v>
      </c>
      <c r="F235" s="60">
        <v>5411.03</v>
      </c>
      <c r="G235" s="60">
        <v>4328.82</v>
      </c>
    </row>
    <row r="236" spans="1:7">
      <c r="A236" s="24" t="s">
        <v>286</v>
      </c>
      <c r="B236" s="54">
        <v>2.46E-2</v>
      </c>
      <c r="C236" s="51">
        <f t="shared" si="41"/>
        <v>4.7969999999999997</v>
      </c>
      <c r="D236" s="52">
        <f t="shared" si="36"/>
        <v>3.8376000000000001</v>
      </c>
      <c r="E236" s="64">
        <v>0</v>
      </c>
      <c r="F236" s="60">
        <v>4.29</v>
      </c>
      <c r="G236" s="60">
        <v>3.43</v>
      </c>
    </row>
    <row r="237" spans="1:7">
      <c r="A237" s="24" t="s">
        <v>287</v>
      </c>
      <c r="B237" s="54">
        <v>6.3799999999999996E-2</v>
      </c>
      <c r="C237" s="51">
        <f t="shared" ref="C237" si="42">B237*195</f>
        <v>12.440999999999999</v>
      </c>
      <c r="D237" s="52">
        <f t="shared" ref="D237" si="43">C237*80/100</f>
        <v>9.9527999999999999</v>
      </c>
      <c r="E237" s="54">
        <v>0</v>
      </c>
      <c r="F237" s="51">
        <v>0</v>
      </c>
      <c r="G237" s="51">
        <v>0</v>
      </c>
    </row>
    <row r="238" spans="1:7">
      <c r="A238" s="24" t="s">
        <v>288</v>
      </c>
      <c r="B238" s="54">
        <v>2.3298999999999999</v>
      </c>
      <c r="C238" s="51">
        <f t="shared" si="41"/>
        <v>454.33049999999997</v>
      </c>
      <c r="D238" s="52">
        <f t="shared" si="36"/>
        <v>363.46439999999996</v>
      </c>
      <c r="E238" s="54">
        <v>0</v>
      </c>
      <c r="F238" s="51">
        <v>0</v>
      </c>
      <c r="G238" s="51">
        <v>0</v>
      </c>
    </row>
    <row r="239" spans="1:7">
      <c r="A239" s="24" t="s">
        <v>289</v>
      </c>
      <c r="B239" s="54">
        <v>1.9285000000000001</v>
      </c>
      <c r="C239" s="51">
        <f t="shared" si="41"/>
        <v>376.0575</v>
      </c>
      <c r="D239" s="52">
        <f t="shared" si="36"/>
        <v>300.846</v>
      </c>
      <c r="E239" s="54">
        <v>0.19650000000000001</v>
      </c>
      <c r="F239" s="51">
        <v>12.85</v>
      </c>
      <c r="G239" s="51">
        <v>10.28</v>
      </c>
    </row>
    <row r="240" spans="1:7">
      <c r="A240" s="24" t="s">
        <v>290</v>
      </c>
      <c r="B240" s="54">
        <v>1.0254000000000001</v>
      </c>
      <c r="C240" s="51">
        <f t="shared" si="41"/>
        <v>199.95300000000003</v>
      </c>
      <c r="D240" s="52">
        <f t="shared" si="36"/>
        <v>159.9624</v>
      </c>
      <c r="E240" s="54">
        <v>0</v>
      </c>
      <c r="F240" s="51">
        <v>0</v>
      </c>
      <c r="G240" s="51">
        <v>0</v>
      </c>
    </row>
    <row r="241" spans="1:7">
      <c r="A241" s="24" t="s">
        <v>291</v>
      </c>
      <c r="B241" s="54">
        <v>2.1021999999999998</v>
      </c>
      <c r="C241" s="51">
        <f t="shared" si="41"/>
        <v>409.92899999999997</v>
      </c>
      <c r="D241" s="52">
        <f t="shared" si="36"/>
        <v>327.94319999999999</v>
      </c>
      <c r="E241" s="54">
        <v>0.18329999999999999</v>
      </c>
      <c r="F241" s="51">
        <v>7.3</v>
      </c>
      <c r="G241" s="51">
        <v>5.84</v>
      </c>
    </row>
    <row r="242" spans="1:7">
      <c r="A242" s="24" t="s">
        <v>292</v>
      </c>
      <c r="B242" s="54">
        <v>1.7005999999999999</v>
      </c>
      <c r="C242" s="51">
        <f t="shared" si="41"/>
        <v>331.61699999999996</v>
      </c>
      <c r="D242" s="52">
        <f>C242*80/100</f>
        <v>265.29359999999997</v>
      </c>
      <c r="E242" s="54">
        <v>0</v>
      </c>
      <c r="F242" s="51">
        <v>0</v>
      </c>
      <c r="G242" s="51">
        <v>0</v>
      </c>
    </row>
    <row r="243" spans="1:7">
      <c r="A243" s="24" t="s">
        <v>293</v>
      </c>
      <c r="B243" s="54">
        <v>0.33169999999999999</v>
      </c>
      <c r="C243" s="51">
        <f t="shared" si="41"/>
        <v>64.6815</v>
      </c>
      <c r="D243" s="52">
        <f t="shared" si="36"/>
        <v>51.745200000000004</v>
      </c>
      <c r="E243" s="64">
        <v>0.42009999999999997</v>
      </c>
      <c r="F243" s="60">
        <v>634.97</v>
      </c>
      <c r="G243" s="60">
        <v>507.96</v>
      </c>
    </row>
    <row r="244" spans="1:7">
      <c r="A244" s="24" t="s">
        <v>294</v>
      </c>
      <c r="B244" s="54">
        <v>9.2761999999999993</v>
      </c>
      <c r="C244" s="51">
        <f>B244*230</f>
        <v>2133.5259999999998</v>
      </c>
      <c r="D244" s="52">
        <f>C244*80/100</f>
        <v>1706.8208</v>
      </c>
      <c r="E244" s="64">
        <v>0.7107</v>
      </c>
      <c r="F244" s="60">
        <v>436.76</v>
      </c>
      <c r="G244" s="60">
        <v>349.42</v>
      </c>
    </row>
    <row r="245" spans="1:7">
      <c r="A245" s="24" t="s">
        <v>295</v>
      </c>
      <c r="B245" s="54">
        <v>0.17269999999999999</v>
      </c>
      <c r="C245" s="51">
        <f>B245*195</f>
        <v>33.676499999999997</v>
      </c>
      <c r="D245" s="52">
        <f t="shared" si="36"/>
        <v>26.941199999999998</v>
      </c>
      <c r="E245" s="64">
        <v>0</v>
      </c>
      <c r="F245" s="60">
        <v>263.82</v>
      </c>
      <c r="G245" s="60">
        <v>211.06</v>
      </c>
    </row>
    <row r="246" spans="1:7">
      <c r="A246" s="29" t="s">
        <v>296</v>
      </c>
      <c r="B246" s="46">
        <v>28.756799999999998</v>
      </c>
      <c r="C246" s="47">
        <f>B246*195</f>
        <v>5607.576</v>
      </c>
      <c r="D246" s="48">
        <f t="shared" si="36"/>
        <v>4486.0608000000002</v>
      </c>
      <c r="E246" s="67">
        <v>0.8649</v>
      </c>
      <c r="F246" s="68">
        <v>108.24</v>
      </c>
      <c r="G246" s="68">
        <v>82.95</v>
      </c>
    </row>
    <row r="247" spans="1:7">
      <c r="A247" s="24" t="s">
        <v>297</v>
      </c>
      <c r="B247" s="17">
        <f>SUM(B219:B246)</f>
        <v>71.313799999999986</v>
      </c>
      <c r="C247" s="19">
        <f t="shared" ref="C247:G247" si="44">SUM(C219:C246)</f>
        <v>14232.243999999999</v>
      </c>
      <c r="D247" s="20">
        <f t="shared" si="44"/>
        <v>11385.7952</v>
      </c>
      <c r="E247" s="17">
        <f t="shared" si="44"/>
        <v>7.9360999999999997</v>
      </c>
      <c r="F247" s="19">
        <f t="shared" si="44"/>
        <v>8851.14</v>
      </c>
      <c r="G247" s="19">
        <f t="shared" si="44"/>
        <v>7077.2300000000005</v>
      </c>
    </row>
    <row r="248" spans="1:7">
      <c r="A248" s="26" t="s">
        <v>170</v>
      </c>
      <c r="B248" s="39">
        <f>SUM(B247,B218)</f>
        <v>91.310599999999994</v>
      </c>
      <c r="C248" s="40">
        <f>C218+C247</f>
        <v>17840.403999999999</v>
      </c>
      <c r="D248" s="41">
        <f>D218+D247</f>
        <v>14272.323200000001</v>
      </c>
      <c r="E248" s="39">
        <f>SUM(E218,E247)</f>
        <v>46.804500000000004</v>
      </c>
      <c r="F248" s="40">
        <f>SUM(F247,F218)</f>
        <v>13608.11</v>
      </c>
      <c r="G248" s="40">
        <f>SUM(G247,G218)</f>
        <v>10727.980000000001</v>
      </c>
    </row>
    <row r="249" spans="1:7">
      <c r="A249" s="27" t="s">
        <v>107</v>
      </c>
      <c r="B249" s="42">
        <f t="shared" ref="B249:G249" si="45">SUM(B248,B180)</f>
        <v>5397.9949000000006</v>
      </c>
      <c r="C249" s="43">
        <f t="shared" si="45"/>
        <v>689240.15850000002</v>
      </c>
      <c r="D249" s="44">
        <f t="shared" si="45"/>
        <v>484252.15135</v>
      </c>
      <c r="E249" s="42">
        <f t="shared" si="45"/>
        <v>5016.3476760000003</v>
      </c>
      <c r="F249" s="43">
        <f t="shared" si="45"/>
        <v>461812.94999999984</v>
      </c>
      <c r="G249" s="43">
        <f t="shared" si="45"/>
        <v>324029.41999999987</v>
      </c>
    </row>
    <row r="250" spans="1:7" s="4" customFormat="1">
      <c r="A250" s="28"/>
      <c r="B250" s="1"/>
      <c r="C250" s="1"/>
      <c r="D250" s="1"/>
      <c r="E250" s="8"/>
      <c r="F250" s="1"/>
      <c r="G250" s="1"/>
    </row>
    <row r="251" spans="1:7">
      <c r="A251" s="70" t="s">
        <v>210</v>
      </c>
      <c r="B251" s="8"/>
      <c r="C251" s="1"/>
      <c r="D251" s="1"/>
      <c r="E251" s="8"/>
      <c r="F251" s="8"/>
      <c r="G251" s="9"/>
    </row>
    <row r="252" spans="1:7">
      <c r="A252" s="70" t="s">
        <v>361</v>
      </c>
      <c r="B252" s="1"/>
      <c r="C252" s="1"/>
      <c r="D252" s="1"/>
      <c r="E252" s="8"/>
      <c r="F252" s="1"/>
      <c r="G252" s="1"/>
    </row>
    <row r="253" spans="1:7">
      <c r="A253" s="70" t="s">
        <v>365</v>
      </c>
      <c r="B253" s="1"/>
      <c r="C253" s="1"/>
      <c r="D253" s="1"/>
      <c r="E253" s="8"/>
      <c r="F253" s="1"/>
      <c r="G253" s="1"/>
    </row>
    <row r="254" spans="1:7">
      <c r="A254" s="70"/>
      <c r="B254" s="1"/>
      <c r="C254" s="1"/>
      <c r="D254" s="1"/>
      <c r="E254" s="8"/>
      <c r="F254" s="1"/>
      <c r="G254" s="1"/>
    </row>
    <row r="255" spans="1:7" s="4" customFormat="1">
      <c r="A255" s="24" t="s">
        <v>366</v>
      </c>
      <c r="B255" s="17">
        <v>109.13</v>
      </c>
      <c r="C255" s="19">
        <f>B255*140</f>
        <v>15278.199999999999</v>
      </c>
      <c r="D255" s="19">
        <f>C255*70/100</f>
        <v>10694.74</v>
      </c>
      <c r="E255" s="17">
        <v>101.41</v>
      </c>
      <c r="F255" s="19">
        <v>13220</v>
      </c>
      <c r="G255" s="19">
        <v>9254.11</v>
      </c>
    </row>
    <row r="256" spans="1:7">
      <c r="B256" s="1"/>
      <c r="C256" s="1"/>
      <c r="D256" s="1"/>
      <c r="E256" s="8"/>
      <c r="F256" s="1"/>
      <c r="G256" s="1"/>
    </row>
    <row r="257" spans="1:7">
      <c r="A257" s="70" t="s">
        <v>209</v>
      </c>
      <c r="B257" s="1"/>
      <c r="C257" s="1"/>
      <c r="D257" s="1"/>
      <c r="E257" s="8"/>
      <c r="F257" s="1"/>
      <c r="G257" s="1"/>
    </row>
    <row r="258" spans="1:7">
      <c r="A258" s="72" t="s">
        <v>367</v>
      </c>
    </row>
  </sheetData>
  <mergeCells count="2">
    <mergeCell ref="C1:D1"/>
    <mergeCell ref="F1:G1"/>
  </mergeCells>
  <printOptions horizontalCentered="1" gridLines="1"/>
  <pageMargins left="0.23622047244094491" right="0.17" top="0.51" bottom="0.48" header="0.23622047244094491" footer="0.15748031496062992"/>
  <pageSetup paperSize="9" orientation="portrait" r:id="rId1"/>
  <headerFooter alignWithMargins="0">
    <oddHeader>&amp;C&amp;"Book Antiqua,Grassetto Corsivo"Anbau- und Produktionszahlen der D.O.C. und I.G.T. Weine Südtirols</oddHeader>
    <oddFooter>&amp;L&amp;"Times New Roman,Normale"&amp;9ODC_STAT_01_2016_AV_STAT&amp;R&amp;"Times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258"/>
  <sheetViews>
    <sheetView tabSelected="1" zoomScale="120" zoomScaleNormal="120" workbookViewId="0"/>
  </sheetViews>
  <sheetFormatPr baseColWidth="10" defaultColWidth="11.5703125" defaultRowHeight="12"/>
  <cols>
    <col min="1" max="1" width="41.7109375" style="28" customWidth="1"/>
    <col min="2" max="2" width="8" style="5" bestFit="1" customWidth="1"/>
    <col min="3" max="4" width="8.5703125" style="5" customWidth="1"/>
    <col min="5" max="5" width="9.42578125" style="38" bestFit="1" customWidth="1"/>
    <col min="6" max="7" width="9.7109375" style="5" customWidth="1"/>
    <col min="8" max="16384" width="11.5703125" style="5"/>
  </cols>
  <sheetData>
    <row r="1" spans="1:7" s="3" customFormat="1" ht="27" customHeight="1">
      <c r="A1" s="22"/>
      <c r="B1" s="49"/>
      <c r="C1" s="73" t="s">
        <v>39</v>
      </c>
      <c r="D1" s="73"/>
      <c r="E1" s="36"/>
      <c r="F1" s="73" t="s">
        <v>301</v>
      </c>
      <c r="G1" s="73"/>
    </row>
    <row r="2" spans="1:7" s="2" customFormat="1" ht="50.25" customHeight="1">
      <c r="A2" s="23" t="s">
        <v>40</v>
      </c>
      <c r="B2" s="6" t="s">
        <v>109</v>
      </c>
      <c r="C2" s="7" t="s">
        <v>207</v>
      </c>
      <c r="D2" s="14" t="s">
        <v>208</v>
      </c>
      <c r="E2" s="6" t="s">
        <v>231</v>
      </c>
      <c r="F2" s="7" t="s">
        <v>207</v>
      </c>
      <c r="G2" s="7" t="s">
        <v>208</v>
      </c>
    </row>
    <row r="3" spans="1:7">
      <c r="A3" s="25" t="s">
        <v>76</v>
      </c>
      <c r="B3" s="54">
        <v>111.6182</v>
      </c>
      <c r="C3" s="51">
        <f t="shared" ref="C3:C7" si="0">B3*140</f>
        <v>15626.548000000001</v>
      </c>
      <c r="D3" s="52">
        <f>C3*70/100</f>
        <v>10938.583600000002</v>
      </c>
      <c r="E3" s="50">
        <v>29.3582</v>
      </c>
      <c r="F3" s="60">
        <v>2857.25</v>
      </c>
      <c r="G3" s="60">
        <v>1996.01</v>
      </c>
    </row>
    <row r="4" spans="1:7">
      <c r="A4" s="25" t="s">
        <v>259</v>
      </c>
      <c r="B4" s="54">
        <v>0.1123</v>
      </c>
      <c r="C4" s="51">
        <f t="shared" si="0"/>
        <v>15.722</v>
      </c>
      <c r="D4" s="52">
        <f t="shared" ref="D4:D7" si="1">C4*70/100</f>
        <v>11.0054</v>
      </c>
      <c r="E4" s="50">
        <v>20.0443</v>
      </c>
      <c r="F4" s="60">
        <v>1763.09</v>
      </c>
      <c r="G4" s="60">
        <v>1234.17</v>
      </c>
    </row>
    <row r="5" spans="1:7">
      <c r="A5" s="25" t="s">
        <v>260</v>
      </c>
      <c r="B5" s="54">
        <v>0</v>
      </c>
      <c r="C5" s="51">
        <f t="shared" si="0"/>
        <v>0</v>
      </c>
      <c r="D5" s="52">
        <f t="shared" si="1"/>
        <v>0</v>
      </c>
      <c r="E5" s="50">
        <v>20.7562</v>
      </c>
      <c r="F5" s="60">
        <v>2132.7600000000002</v>
      </c>
      <c r="G5" s="60">
        <v>1492.94</v>
      </c>
    </row>
    <row r="6" spans="1:7">
      <c r="A6" s="25" t="s">
        <v>261</v>
      </c>
      <c r="B6" s="54">
        <v>0</v>
      </c>
      <c r="C6" s="51">
        <f t="shared" si="0"/>
        <v>0</v>
      </c>
      <c r="D6" s="52">
        <f t="shared" si="1"/>
        <v>0</v>
      </c>
      <c r="E6" s="50">
        <v>1.1294999999999999</v>
      </c>
      <c r="F6" s="60">
        <v>124.55</v>
      </c>
      <c r="G6" s="60">
        <v>87.19</v>
      </c>
    </row>
    <row r="7" spans="1:7">
      <c r="A7" s="25" t="s">
        <v>262</v>
      </c>
      <c r="B7" s="54">
        <v>0</v>
      </c>
      <c r="C7" s="51">
        <f t="shared" si="0"/>
        <v>0</v>
      </c>
      <c r="D7" s="52">
        <f t="shared" si="1"/>
        <v>0</v>
      </c>
      <c r="E7" s="8">
        <v>6.2558999999999996</v>
      </c>
      <c r="F7" s="60">
        <v>459.34</v>
      </c>
      <c r="G7" s="60">
        <v>321.57</v>
      </c>
    </row>
    <row r="8" spans="1:7" s="4" customFormat="1">
      <c r="A8" s="24" t="s">
        <v>76</v>
      </c>
      <c r="B8" s="17">
        <f t="shared" ref="B8:G8" si="2">SUM(B3:B7)</f>
        <v>111.73050000000001</v>
      </c>
      <c r="C8" s="19">
        <f t="shared" si="2"/>
        <v>15642.27</v>
      </c>
      <c r="D8" s="20">
        <f t="shared" si="2"/>
        <v>10949.589000000002</v>
      </c>
      <c r="E8" s="63">
        <f t="shared" si="2"/>
        <v>77.5441</v>
      </c>
      <c r="F8" s="59">
        <f t="shared" si="2"/>
        <v>7336.9900000000007</v>
      </c>
      <c r="G8" s="59">
        <f t="shared" si="2"/>
        <v>5131.88</v>
      </c>
    </row>
    <row r="9" spans="1:7" s="4" customFormat="1">
      <c r="A9" s="24"/>
      <c r="B9" s="31"/>
      <c r="C9" s="32"/>
      <c r="D9" s="33"/>
      <c r="E9" s="37"/>
      <c r="F9" s="32"/>
      <c r="G9" s="34"/>
    </row>
    <row r="10" spans="1:7" s="45" customFormat="1">
      <c r="A10" s="21" t="s">
        <v>41</v>
      </c>
      <c r="B10" s="54">
        <v>10.336</v>
      </c>
      <c r="C10" s="51">
        <f>B10*140</f>
        <v>1447.04</v>
      </c>
      <c r="D10" s="52">
        <f>C10*70/100</f>
        <v>1012.928</v>
      </c>
      <c r="E10" s="8">
        <v>9.3798050000000011</v>
      </c>
      <c r="F10" s="51">
        <v>938.27</v>
      </c>
      <c r="G10" s="51">
        <v>656.82</v>
      </c>
    </row>
    <row r="11" spans="1:7">
      <c r="A11" s="25" t="s">
        <v>86</v>
      </c>
      <c r="B11" s="54">
        <v>444.09039999999999</v>
      </c>
      <c r="C11" s="51">
        <f>B11*140</f>
        <v>62172.655999999995</v>
      </c>
      <c r="D11" s="52">
        <f>C11*70/100</f>
        <v>43520.859199999999</v>
      </c>
      <c r="E11" s="50">
        <v>118.68229699999993</v>
      </c>
      <c r="F11" s="60">
        <v>14875.77</v>
      </c>
      <c r="G11" s="60">
        <v>10412.879999999999</v>
      </c>
    </row>
    <row r="12" spans="1:7">
      <c r="A12" s="25" t="s">
        <v>325</v>
      </c>
      <c r="B12" s="54">
        <v>0</v>
      </c>
      <c r="C12" s="51">
        <f t="shared" ref="C12" si="3">B12*140</f>
        <v>0</v>
      </c>
      <c r="D12" s="52">
        <v>0</v>
      </c>
      <c r="E12" s="50">
        <v>95.437706000000006</v>
      </c>
      <c r="F12" s="60">
        <v>11669.45</v>
      </c>
      <c r="G12" s="60">
        <v>8159.38</v>
      </c>
    </row>
    <row r="13" spans="1:7" s="45" customFormat="1">
      <c r="A13" s="21" t="s">
        <v>93</v>
      </c>
      <c r="B13" s="54">
        <v>0</v>
      </c>
      <c r="C13" s="51">
        <f t="shared" ref="C13:C15" si="4">B13*140</f>
        <v>0</v>
      </c>
      <c r="D13" s="52">
        <v>0</v>
      </c>
      <c r="E13" s="8">
        <v>1.886995</v>
      </c>
      <c r="F13" s="51">
        <v>233.23</v>
      </c>
      <c r="G13" s="51">
        <v>163.26</v>
      </c>
    </row>
    <row r="14" spans="1:7">
      <c r="A14" s="25" t="s">
        <v>108</v>
      </c>
      <c r="B14" s="54">
        <v>0</v>
      </c>
      <c r="C14" s="51">
        <f t="shared" si="4"/>
        <v>0</v>
      </c>
      <c r="D14" s="52">
        <v>0</v>
      </c>
      <c r="E14" s="50">
        <v>50.980640000000001</v>
      </c>
      <c r="F14" s="60">
        <v>6089.25</v>
      </c>
      <c r="G14" s="60">
        <v>4262.47</v>
      </c>
    </row>
    <row r="15" spans="1:7">
      <c r="A15" s="25" t="s">
        <v>164</v>
      </c>
      <c r="B15" s="54">
        <v>0</v>
      </c>
      <c r="C15" s="51">
        <f t="shared" si="4"/>
        <v>0</v>
      </c>
      <c r="D15" s="52">
        <v>0</v>
      </c>
      <c r="E15" s="50">
        <v>23.800657000000001</v>
      </c>
      <c r="F15" s="60">
        <v>2954.95</v>
      </c>
      <c r="G15" s="60">
        <v>2068</v>
      </c>
    </row>
    <row r="16" spans="1:7" s="4" customFormat="1">
      <c r="A16" s="24" t="s">
        <v>195</v>
      </c>
      <c r="B16" s="17">
        <f t="shared" ref="B16:D16" si="5">SUM(B10:B15)</f>
        <v>454.4264</v>
      </c>
      <c r="C16" s="19">
        <f t="shared" si="5"/>
        <v>63619.695999999996</v>
      </c>
      <c r="D16" s="20">
        <f t="shared" si="5"/>
        <v>44533.787199999999</v>
      </c>
      <c r="E16" s="17">
        <f t="shared" ref="E16:G16" si="6">SUM(E10:E15)</f>
        <v>300.16809999999992</v>
      </c>
      <c r="F16" s="19">
        <f t="shared" si="6"/>
        <v>36760.92</v>
      </c>
      <c r="G16" s="19">
        <f t="shared" si="6"/>
        <v>25722.809999999998</v>
      </c>
    </row>
    <row r="17" spans="1:7" s="4" customFormat="1">
      <c r="A17" s="24"/>
      <c r="B17" s="31"/>
      <c r="C17" s="32"/>
      <c r="D17" s="33"/>
      <c r="E17" s="31"/>
      <c r="F17" s="32"/>
      <c r="G17" s="32"/>
    </row>
    <row r="18" spans="1:7">
      <c r="A18" s="25" t="s">
        <v>42</v>
      </c>
      <c r="B18" s="50">
        <v>83.2</v>
      </c>
      <c r="C18" s="51">
        <f>B18*125</f>
        <v>10400</v>
      </c>
      <c r="D18" s="52">
        <f>C18*70/100</f>
        <v>7280</v>
      </c>
      <c r="E18" s="50">
        <v>90.369372999999982</v>
      </c>
      <c r="F18" s="60">
        <v>9953.6</v>
      </c>
      <c r="G18" s="60">
        <v>6964.41</v>
      </c>
    </row>
    <row r="19" spans="1:7">
      <c r="A19" s="25" t="s">
        <v>326</v>
      </c>
      <c r="B19" s="54">
        <v>115.74</v>
      </c>
      <c r="C19" s="51">
        <f>B19*125</f>
        <v>14467.5</v>
      </c>
      <c r="D19" s="52">
        <f>C19*70/100</f>
        <v>10127.25</v>
      </c>
      <c r="E19" s="50">
        <v>92.476028000000014</v>
      </c>
      <c r="F19" s="60">
        <v>9925.19</v>
      </c>
      <c r="G19" s="60">
        <v>6938.9</v>
      </c>
    </row>
    <row r="20" spans="1:7" s="4" customFormat="1">
      <c r="A20" s="24" t="s">
        <v>196</v>
      </c>
      <c r="B20" s="17">
        <f t="shared" ref="B20:G20" si="7">SUM(B18:B19)</f>
        <v>198.94</v>
      </c>
      <c r="C20" s="19">
        <f t="shared" si="7"/>
        <v>24867.5</v>
      </c>
      <c r="D20" s="20">
        <f t="shared" si="7"/>
        <v>17407.25</v>
      </c>
      <c r="E20" s="63">
        <f t="shared" si="7"/>
        <v>182.84540099999998</v>
      </c>
      <c r="F20" s="59">
        <f t="shared" si="7"/>
        <v>19878.79</v>
      </c>
      <c r="G20" s="19">
        <f t="shared" si="7"/>
        <v>13903.31</v>
      </c>
    </row>
    <row r="21" spans="1:7" s="4" customFormat="1">
      <c r="A21" s="24"/>
      <c r="B21" s="31"/>
      <c r="C21" s="32"/>
      <c r="D21" s="33"/>
      <c r="E21" s="37"/>
      <c r="F21" s="35"/>
      <c r="G21" s="32"/>
    </row>
    <row r="22" spans="1:7" s="4" customFormat="1">
      <c r="A22" s="24" t="s">
        <v>43</v>
      </c>
      <c r="B22" s="55">
        <v>27.152699999999999</v>
      </c>
      <c r="C22" s="19">
        <f>B22*130</f>
        <v>3529.8510000000001</v>
      </c>
      <c r="D22" s="20">
        <f>C22*70/100</f>
        <v>2470.8957</v>
      </c>
      <c r="E22" s="55">
        <v>0.71679999999999999</v>
      </c>
      <c r="F22" s="61">
        <v>92.5</v>
      </c>
      <c r="G22" s="61">
        <v>64.45</v>
      </c>
    </row>
    <row r="23" spans="1:7" s="4" customFormat="1">
      <c r="A23" s="24"/>
      <c r="B23" s="31"/>
      <c r="C23" s="32"/>
      <c r="D23" s="33"/>
      <c r="E23" s="31"/>
      <c r="F23" s="32"/>
      <c r="G23" s="32"/>
    </row>
    <row r="24" spans="1:7">
      <c r="A24" s="25" t="s">
        <v>44</v>
      </c>
      <c r="B24" s="50">
        <v>364.36520000000002</v>
      </c>
      <c r="C24" s="51">
        <f>B24*130</f>
        <v>47367.476000000002</v>
      </c>
      <c r="D24" s="52">
        <f>C24*70/100</f>
        <v>33157.233200000002</v>
      </c>
      <c r="E24" s="50">
        <v>458.84455700000007</v>
      </c>
      <c r="F24" s="60">
        <v>43993.58</v>
      </c>
      <c r="G24" s="60">
        <v>30766.550000000003</v>
      </c>
    </row>
    <row r="25" spans="1:7">
      <c r="A25" s="28" t="s">
        <v>232</v>
      </c>
      <c r="B25" s="54">
        <v>0</v>
      </c>
      <c r="C25" s="51">
        <v>0</v>
      </c>
      <c r="D25" s="52">
        <v>0</v>
      </c>
      <c r="E25" s="50">
        <v>0.11966700000000001</v>
      </c>
      <c r="F25" s="60">
        <v>8</v>
      </c>
      <c r="G25" s="60">
        <v>5.6</v>
      </c>
    </row>
    <row r="26" spans="1:7">
      <c r="A26" s="25" t="s">
        <v>327</v>
      </c>
      <c r="B26" s="54">
        <v>0</v>
      </c>
      <c r="C26" s="51">
        <v>0</v>
      </c>
      <c r="D26" s="52">
        <v>0</v>
      </c>
      <c r="E26" s="50">
        <v>17.953275000000001</v>
      </c>
      <c r="F26" s="60">
        <v>1442.59</v>
      </c>
      <c r="G26" s="60">
        <v>1003.27</v>
      </c>
    </row>
    <row r="27" spans="1:7">
      <c r="A27" s="25" t="s">
        <v>87</v>
      </c>
      <c r="B27" s="54">
        <v>0</v>
      </c>
      <c r="C27" s="51">
        <v>0</v>
      </c>
      <c r="D27" s="52">
        <v>0</v>
      </c>
      <c r="E27" s="50">
        <v>1.0201</v>
      </c>
      <c r="F27" s="60">
        <v>47.6</v>
      </c>
      <c r="G27" s="60">
        <v>33.32</v>
      </c>
    </row>
    <row r="28" spans="1:7" s="4" customFormat="1">
      <c r="A28" s="24" t="s">
        <v>197</v>
      </c>
      <c r="B28" s="17">
        <f t="shared" ref="B28:G28" si="8">SUM(B24:B27)</f>
        <v>364.36520000000002</v>
      </c>
      <c r="C28" s="19">
        <f t="shared" si="8"/>
        <v>47367.476000000002</v>
      </c>
      <c r="D28" s="20">
        <f t="shared" si="8"/>
        <v>33157.233200000002</v>
      </c>
      <c r="E28" s="17">
        <f t="shared" si="8"/>
        <v>477.93759900000009</v>
      </c>
      <c r="F28" s="19">
        <f t="shared" si="8"/>
        <v>45491.77</v>
      </c>
      <c r="G28" s="19">
        <f t="shared" si="8"/>
        <v>31808.74</v>
      </c>
    </row>
    <row r="29" spans="1:7" s="4" customFormat="1">
      <c r="A29" s="24"/>
      <c r="B29" s="31"/>
      <c r="C29" s="32"/>
      <c r="D29" s="33"/>
      <c r="E29" s="31"/>
      <c r="F29" s="32"/>
      <c r="G29" s="32"/>
    </row>
    <row r="30" spans="1:7">
      <c r="A30" s="25" t="s">
        <v>56</v>
      </c>
      <c r="B30" s="54">
        <v>503.48669999999998</v>
      </c>
      <c r="C30" s="51">
        <f>B30*120</f>
        <v>60418.403999999995</v>
      </c>
      <c r="D30" s="52">
        <f>C30*70/100</f>
        <v>42292.882799999992</v>
      </c>
      <c r="E30" s="50">
        <v>489.77220499999993</v>
      </c>
      <c r="F30" s="60">
        <v>42213.020000000004</v>
      </c>
      <c r="G30" s="60">
        <v>29536.959999999999</v>
      </c>
    </row>
    <row r="31" spans="1:7">
      <c r="A31" s="25" t="s">
        <v>248</v>
      </c>
      <c r="B31" s="54">
        <v>0</v>
      </c>
      <c r="C31" s="51">
        <v>0</v>
      </c>
      <c r="D31" s="52">
        <v>0</v>
      </c>
      <c r="E31" s="50">
        <v>1.74</v>
      </c>
      <c r="F31" s="60">
        <v>116</v>
      </c>
      <c r="G31" s="60">
        <v>80</v>
      </c>
    </row>
    <row r="32" spans="1:7">
      <c r="A32" s="25" t="s">
        <v>322</v>
      </c>
      <c r="B32" s="54">
        <v>0</v>
      </c>
      <c r="C32" s="51">
        <v>0</v>
      </c>
      <c r="D32" s="52">
        <v>0</v>
      </c>
      <c r="E32" s="50">
        <v>7.8661320000000003</v>
      </c>
      <c r="F32" s="60">
        <v>711.87</v>
      </c>
      <c r="G32" s="60">
        <v>498.22</v>
      </c>
    </row>
    <row r="33" spans="1:7">
      <c r="A33" s="25" t="s">
        <v>249</v>
      </c>
      <c r="B33" s="54">
        <v>0</v>
      </c>
      <c r="C33" s="51">
        <v>0</v>
      </c>
      <c r="D33" s="52">
        <v>0</v>
      </c>
      <c r="E33" s="50">
        <v>3.0761319999999999</v>
      </c>
      <c r="F33" s="60">
        <v>175.88</v>
      </c>
      <c r="G33" s="60">
        <v>123.12</v>
      </c>
    </row>
    <row r="34" spans="1:7" s="4" customFormat="1">
      <c r="A34" s="24" t="s">
        <v>198</v>
      </c>
      <c r="B34" s="17">
        <f t="shared" ref="B34:D34" si="9">SUM(B30:B33)</f>
        <v>503.48669999999998</v>
      </c>
      <c r="C34" s="19">
        <f t="shared" si="9"/>
        <v>60418.403999999995</v>
      </c>
      <c r="D34" s="20">
        <f t="shared" si="9"/>
        <v>42292.882799999992</v>
      </c>
      <c r="E34" s="17">
        <f>SUM(E30:E33)</f>
        <v>502.4544689999999</v>
      </c>
      <c r="F34" s="19">
        <f>SUM(F30:F33)</f>
        <v>43216.770000000004</v>
      </c>
      <c r="G34" s="19">
        <f>SUM(G30:G33)</f>
        <v>30238.3</v>
      </c>
    </row>
    <row r="35" spans="1:7" s="4" customFormat="1">
      <c r="A35" s="24"/>
      <c r="B35" s="31"/>
      <c r="C35" s="32"/>
      <c r="D35" s="33"/>
      <c r="E35" s="31"/>
      <c r="F35" s="32"/>
      <c r="G35" s="32"/>
    </row>
    <row r="36" spans="1:7">
      <c r="A36" s="25" t="s">
        <v>48</v>
      </c>
      <c r="B36" s="50">
        <v>90.070099999999996</v>
      </c>
      <c r="C36" s="51">
        <f>B36*100</f>
        <v>9007.01</v>
      </c>
      <c r="D36" s="52">
        <f>C36*70/100</f>
        <v>6304.9070000000011</v>
      </c>
      <c r="E36" s="50">
        <v>78.751482999999993</v>
      </c>
      <c r="F36" s="60">
        <v>5887.1</v>
      </c>
      <c r="G36" s="60">
        <v>4117.09</v>
      </c>
    </row>
    <row r="37" spans="1:7">
      <c r="A37" s="25" t="s">
        <v>146</v>
      </c>
      <c r="B37" s="54">
        <v>0</v>
      </c>
      <c r="C37" s="51">
        <v>0</v>
      </c>
      <c r="D37" s="52">
        <v>0</v>
      </c>
      <c r="E37" s="50">
        <v>3.6522800000000002</v>
      </c>
      <c r="F37" s="60">
        <v>259.02999999999997</v>
      </c>
      <c r="G37" s="60">
        <v>179.33</v>
      </c>
    </row>
    <row r="38" spans="1:7">
      <c r="A38" s="25" t="s">
        <v>234</v>
      </c>
      <c r="B38" s="54">
        <v>0</v>
      </c>
      <c r="C38" s="51">
        <v>0</v>
      </c>
      <c r="D38" s="52">
        <v>0</v>
      </c>
      <c r="E38" s="50">
        <v>0.15263699999999999</v>
      </c>
      <c r="F38" s="60">
        <v>12.3</v>
      </c>
      <c r="G38" s="60">
        <v>8.61</v>
      </c>
    </row>
    <row r="39" spans="1:7" s="4" customFormat="1">
      <c r="A39" s="24" t="s">
        <v>199</v>
      </c>
      <c r="B39" s="17">
        <f>B36</f>
        <v>90.070099999999996</v>
      </c>
      <c r="C39" s="19">
        <f>C36</f>
        <v>9007.01</v>
      </c>
      <c r="D39" s="20">
        <f>D36</f>
        <v>6304.9070000000011</v>
      </c>
      <c r="E39" s="17">
        <f>SUM(E36:E38)</f>
        <v>82.556399999999996</v>
      </c>
      <c r="F39" s="19">
        <f t="shared" ref="F39:G39" si="10">SUM(F36:F38)</f>
        <v>6158.43</v>
      </c>
      <c r="G39" s="19">
        <f t="shared" si="10"/>
        <v>4305.03</v>
      </c>
    </row>
    <row r="40" spans="1:7" s="4" customFormat="1">
      <c r="A40" s="24"/>
      <c r="B40" s="17"/>
      <c r="C40" s="19"/>
      <c r="D40" s="20"/>
      <c r="E40" s="31"/>
      <c r="F40" s="32"/>
      <c r="G40" s="32"/>
    </row>
    <row r="41" spans="1:7">
      <c r="A41" s="25" t="s">
        <v>82</v>
      </c>
      <c r="B41" s="54">
        <v>16.903099999999998</v>
      </c>
      <c r="C41" s="51">
        <v>2028.3719999999998</v>
      </c>
      <c r="D41" s="52">
        <v>1419.8603999999998</v>
      </c>
      <c r="E41" s="50">
        <v>24.023304</v>
      </c>
      <c r="F41" s="60">
        <v>1617.73</v>
      </c>
      <c r="G41" s="60">
        <v>1126.8800000000001</v>
      </c>
    </row>
    <row r="42" spans="1:7">
      <c r="A42" s="25" t="s">
        <v>307</v>
      </c>
      <c r="B42" s="54">
        <v>0</v>
      </c>
      <c r="C42" s="51">
        <v>0</v>
      </c>
      <c r="D42" s="52">
        <v>0</v>
      </c>
      <c r="E42" s="54">
        <v>3.6999999999999998E-2</v>
      </c>
      <c r="F42" s="51">
        <v>2.2000000000000002</v>
      </c>
      <c r="G42" s="51">
        <v>1.54</v>
      </c>
    </row>
    <row r="43" spans="1:7">
      <c r="A43" s="25" t="s">
        <v>308</v>
      </c>
      <c r="B43" s="54">
        <v>0</v>
      </c>
      <c r="C43" s="51">
        <v>0</v>
      </c>
      <c r="D43" s="52">
        <v>0</v>
      </c>
      <c r="E43" s="54">
        <v>0.60729600000000006</v>
      </c>
      <c r="F43" s="51">
        <v>57.4</v>
      </c>
      <c r="G43" s="51">
        <v>39.08</v>
      </c>
    </row>
    <row r="44" spans="1:7" s="4" customFormat="1">
      <c r="A44" s="24" t="s">
        <v>82</v>
      </c>
      <c r="B44" s="55">
        <f>SUM(B41:B43)</f>
        <v>16.903099999999998</v>
      </c>
      <c r="C44" s="55">
        <f t="shared" ref="C44:D44" si="11">SUM(C41:C43)</f>
        <v>2028.3719999999998</v>
      </c>
      <c r="D44" s="62">
        <f t="shared" si="11"/>
        <v>1419.8603999999998</v>
      </c>
      <c r="E44" s="63">
        <f>SUM(E41:E43)</f>
        <v>24.6676</v>
      </c>
      <c r="F44" s="19">
        <f t="shared" ref="F44:G44" si="12">SUM(F41:F43)</f>
        <v>1677.3300000000002</v>
      </c>
      <c r="G44" s="19">
        <f t="shared" si="12"/>
        <v>1167.5</v>
      </c>
    </row>
    <row r="45" spans="1:7" s="4" customFormat="1">
      <c r="A45" s="24"/>
      <c r="B45" s="31"/>
      <c r="C45" s="32"/>
      <c r="D45" s="33"/>
      <c r="E45" s="31"/>
      <c r="F45" s="32"/>
      <c r="G45" s="32"/>
    </row>
    <row r="46" spans="1:7" s="4" customFormat="1">
      <c r="A46" s="24" t="s">
        <v>99</v>
      </c>
      <c r="B46" s="55">
        <v>88.742599999999996</v>
      </c>
      <c r="C46" s="19">
        <f>B46*130</f>
        <v>11536.537999999999</v>
      </c>
      <c r="D46" s="20">
        <f>C46*70/100</f>
        <v>8075.5765999999994</v>
      </c>
      <c r="E46" s="55">
        <v>137.45769999999999</v>
      </c>
      <c r="F46" s="61">
        <v>12375.07</v>
      </c>
      <c r="G46" s="61">
        <v>8662.7099999999991</v>
      </c>
    </row>
    <row r="47" spans="1:7" s="4" customFormat="1">
      <c r="A47" s="24"/>
      <c r="B47" s="55"/>
      <c r="C47" s="19"/>
      <c r="D47" s="20"/>
      <c r="E47" s="55"/>
      <c r="F47" s="61"/>
      <c r="G47" s="61"/>
    </row>
    <row r="48" spans="1:7" s="4" customFormat="1">
      <c r="A48" s="25" t="s">
        <v>312</v>
      </c>
      <c r="B48" s="50">
        <v>18.724299999999999</v>
      </c>
      <c r="C48" s="51">
        <v>2434.1590000000001</v>
      </c>
      <c r="D48" s="52">
        <v>1703.9113</v>
      </c>
      <c r="E48" s="50">
        <v>38.337899999999998</v>
      </c>
      <c r="F48" s="60">
        <v>2995.29</v>
      </c>
      <c r="G48" s="60">
        <v>2093.0099999999998</v>
      </c>
    </row>
    <row r="49" spans="1:7" s="4" customFormat="1">
      <c r="A49" s="25" t="s">
        <v>313</v>
      </c>
      <c r="B49" s="54">
        <v>0</v>
      </c>
      <c r="C49" s="51">
        <v>0</v>
      </c>
      <c r="D49" s="52">
        <v>0</v>
      </c>
      <c r="E49" s="54">
        <v>0.52829999999999999</v>
      </c>
      <c r="F49" s="51">
        <v>14.4</v>
      </c>
      <c r="G49" s="51">
        <v>10.08</v>
      </c>
    </row>
    <row r="50" spans="1:7" s="4" customFormat="1">
      <c r="A50" s="24" t="s">
        <v>52</v>
      </c>
      <c r="B50" s="17">
        <f t="shared" ref="B50:G50" si="13">SUM(B48:B49)</f>
        <v>18.724299999999999</v>
      </c>
      <c r="C50" s="19">
        <f t="shared" si="13"/>
        <v>2434.1590000000001</v>
      </c>
      <c r="D50" s="20">
        <f t="shared" si="13"/>
        <v>1703.9113</v>
      </c>
      <c r="E50" s="55">
        <f t="shared" si="13"/>
        <v>38.866199999999999</v>
      </c>
      <c r="F50" s="61">
        <f t="shared" si="13"/>
        <v>3009.69</v>
      </c>
      <c r="G50" s="61">
        <f t="shared" si="13"/>
        <v>2103.0899999999997</v>
      </c>
    </row>
    <row r="51" spans="1:7" s="4" customFormat="1">
      <c r="A51" s="24"/>
      <c r="B51" s="54"/>
      <c r="C51" s="51"/>
      <c r="D51" s="52"/>
      <c r="E51" s="31"/>
      <c r="F51" s="32"/>
      <c r="G51" s="32"/>
    </row>
    <row r="52" spans="1:7" s="4" customFormat="1">
      <c r="A52" s="25" t="s">
        <v>200</v>
      </c>
      <c r="B52" s="50">
        <v>477.9187</v>
      </c>
      <c r="C52" s="51">
        <f>B52*130</f>
        <v>62129.430999999997</v>
      </c>
      <c r="D52" s="52">
        <f>C52*70/100</f>
        <v>43490.601699999999</v>
      </c>
      <c r="E52" s="50">
        <v>596.96872399999995</v>
      </c>
      <c r="F52" s="60">
        <v>64295.199999999997</v>
      </c>
      <c r="G52" s="60">
        <v>44991.3</v>
      </c>
    </row>
    <row r="53" spans="1:7" s="4" customFormat="1">
      <c r="A53" s="25" t="s">
        <v>310</v>
      </c>
      <c r="B53" s="54">
        <v>0</v>
      </c>
      <c r="C53" s="51">
        <v>0</v>
      </c>
      <c r="D53" s="52">
        <v>0</v>
      </c>
      <c r="E53" s="50">
        <v>1.0943750000000001</v>
      </c>
      <c r="F53" s="60">
        <v>96.1</v>
      </c>
      <c r="G53" s="60">
        <v>67.27</v>
      </c>
    </row>
    <row r="54" spans="1:7" s="4" customFormat="1">
      <c r="A54" s="24" t="s">
        <v>200</v>
      </c>
      <c r="B54" s="55">
        <f>SUM(B52:B53)</f>
        <v>477.9187</v>
      </c>
      <c r="C54" s="19">
        <f>SUM(C52:C53)</f>
        <v>62129.430999999997</v>
      </c>
      <c r="D54" s="20">
        <f>SUM(D52:D53)</f>
        <v>43490.601699999999</v>
      </c>
      <c r="E54" s="17">
        <f>SUM(E52:E53)</f>
        <v>598.06309899999997</v>
      </c>
      <c r="F54" s="19">
        <f t="shared" ref="F54:G54" si="14">SUM(F52:F53)</f>
        <v>64391.299999999996</v>
      </c>
      <c r="G54" s="19">
        <f t="shared" si="14"/>
        <v>45058.57</v>
      </c>
    </row>
    <row r="55" spans="1:7" s="4" customFormat="1">
      <c r="A55" s="24"/>
      <c r="B55" s="31"/>
      <c r="C55" s="32"/>
      <c r="D55" s="33"/>
      <c r="E55" s="31"/>
      <c r="F55" s="32"/>
      <c r="G55" s="32"/>
    </row>
    <row r="56" spans="1:7">
      <c r="A56" s="25" t="s">
        <v>54</v>
      </c>
      <c r="B56" s="50">
        <v>163.9453</v>
      </c>
      <c r="C56" s="51">
        <f>B56*130</f>
        <v>21312.888999999999</v>
      </c>
      <c r="D56" s="52">
        <f>C56*70/100</f>
        <v>14919.022300000001</v>
      </c>
      <c r="E56" s="50">
        <v>295.02616999999998</v>
      </c>
      <c r="F56" s="60">
        <v>19703.41</v>
      </c>
      <c r="G56" s="60">
        <v>13766.199999999999</v>
      </c>
    </row>
    <row r="57" spans="1:7">
      <c r="A57" s="25" t="s">
        <v>314</v>
      </c>
      <c r="B57" s="54">
        <v>0</v>
      </c>
      <c r="C57" s="51">
        <v>0</v>
      </c>
      <c r="D57" s="52">
        <v>0</v>
      </c>
      <c r="E57" s="50">
        <v>1.170455</v>
      </c>
      <c r="F57" s="60">
        <v>57.75</v>
      </c>
      <c r="G57" s="60">
        <v>34.97</v>
      </c>
    </row>
    <row r="58" spans="1:7">
      <c r="A58" s="25" t="s">
        <v>315</v>
      </c>
      <c r="B58" s="54">
        <v>0</v>
      </c>
      <c r="C58" s="51">
        <v>0</v>
      </c>
      <c r="D58" s="52">
        <v>0</v>
      </c>
      <c r="E58" s="50">
        <v>5.9649749999999999</v>
      </c>
      <c r="F58" s="60">
        <v>478.2</v>
      </c>
      <c r="G58" s="60">
        <v>330</v>
      </c>
    </row>
    <row r="59" spans="1:7" s="4" customFormat="1">
      <c r="A59" s="24" t="s">
        <v>201</v>
      </c>
      <c r="B59" s="17">
        <f>B56</f>
        <v>163.9453</v>
      </c>
      <c r="C59" s="19">
        <f>C56</f>
        <v>21312.888999999999</v>
      </c>
      <c r="D59" s="20">
        <f>D56</f>
        <v>14919.022300000001</v>
      </c>
      <c r="E59" s="17">
        <f>SUM(E56:E58)</f>
        <v>302.16159999999996</v>
      </c>
      <c r="F59" s="19">
        <f>SUM(F56:F58)</f>
        <v>20239.36</v>
      </c>
      <c r="G59" s="19">
        <f>SUM(G56:G58)</f>
        <v>14131.169999999998</v>
      </c>
    </row>
    <row r="60" spans="1:7" s="4" customFormat="1">
      <c r="A60" s="24"/>
      <c r="B60" s="31"/>
      <c r="C60" s="32"/>
      <c r="D60" s="33"/>
      <c r="E60" s="31"/>
      <c r="F60" s="32"/>
      <c r="G60" s="32"/>
    </row>
    <row r="61" spans="1:7" s="4" customFormat="1">
      <c r="A61" s="24" t="s">
        <v>83</v>
      </c>
      <c r="B61" s="17">
        <v>1.127</v>
      </c>
      <c r="C61" s="19">
        <f>B61*130</f>
        <v>146.51</v>
      </c>
      <c r="D61" s="20">
        <f>C61*70/100</f>
        <v>102.55699999999999</v>
      </c>
      <c r="E61" s="55">
        <v>1.7077</v>
      </c>
      <c r="F61" s="61">
        <v>156.54</v>
      </c>
      <c r="G61" s="61">
        <v>109.57</v>
      </c>
    </row>
    <row r="62" spans="1:7" s="4" customFormat="1">
      <c r="A62" s="24"/>
      <c r="B62" s="31"/>
      <c r="C62" s="32"/>
      <c r="D62" s="33"/>
      <c r="E62" s="31"/>
      <c r="F62" s="32"/>
      <c r="G62" s="32"/>
    </row>
    <row r="63" spans="1:7">
      <c r="A63" s="25" t="s">
        <v>50</v>
      </c>
      <c r="B63" s="50">
        <v>209.98750000000001</v>
      </c>
      <c r="C63" s="51">
        <f>B63*130</f>
        <v>27298.375</v>
      </c>
      <c r="D63" s="52">
        <f>C63*70/100</f>
        <v>19108.862499999999</v>
      </c>
      <c r="E63" s="50">
        <v>400.24061199999994</v>
      </c>
      <c r="F63" s="60">
        <v>35744.99</v>
      </c>
      <c r="G63" s="60">
        <v>25003.8</v>
      </c>
    </row>
    <row r="64" spans="1:7">
      <c r="A64" s="25" t="s">
        <v>309</v>
      </c>
      <c r="B64" s="54">
        <v>0</v>
      </c>
      <c r="C64" s="51">
        <v>0</v>
      </c>
      <c r="D64" s="52">
        <v>0</v>
      </c>
      <c r="E64" s="50">
        <v>16.896388000000002</v>
      </c>
      <c r="F64" s="60">
        <v>1269.3800000000001</v>
      </c>
      <c r="G64" s="60">
        <v>886.36</v>
      </c>
    </row>
    <row r="65" spans="1:7">
      <c r="A65" s="25" t="s">
        <v>89</v>
      </c>
      <c r="B65" s="54">
        <v>0</v>
      </c>
      <c r="C65" s="51">
        <v>0</v>
      </c>
      <c r="D65" s="52">
        <v>0</v>
      </c>
      <c r="E65" s="50">
        <v>1.0914999999999999</v>
      </c>
      <c r="F65" s="60">
        <v>115.6</v>
      </c>
      <c r="G65" s="60">
        <v>80.92</v>
      </c>
    </row>
    <row r="66" spans="1:7" s="4" customFormat="1">
      <c r="A66" s="24" t="s">
        <v>202</v>
      </c>
      <c r="B66" s="17">
        <f>B63</f>
        <v>209.98750000000001</v>
      </c>
      <c r="C66" s="19">
        <f>C63</f>
        <v>27298.375</v>
      </c>
      <c r="D66" s="20">
        <f>D63</f>
        <v>19108.862499999999</v>
      </c>
      <c r="E66" s="17">
        <f>SUM(E63:E65)</f>
        <v>418.22849999999994</v>
      </c>
      <c r="F66" s="19">
        <f>SUM(F63:F65)</f>
        <v>37129.969999999994</v>
      </c>
      <c r="G66" s="19">
        <f>SUM(G63:G65)</f>
        <v>25971.079999999998</v>
      </c>
    </row>
    <row r="67" spans="1:7" s="4" customFormat="1">
      <c r="A67" s="24"/>
      <c r="B67" s="31"/>
      <c r="C67" s="32"/>
      <c r="D67" s="33"/>
      <c r="E67" s="31"/>
      <c r="F67" s="32"/>
      <c r="G67" s="32"/>
    </row>
    <row r="68" spans="1:7" s="4" customFormat="1">
      <c r="A68" s="24" t="s">
        <v>53</v>
      </c>
      <c r="B68" s="55">
        <v>0.2271</v>
      </c>
      <c r="C68" s="19">
        <f>B68*130</f>
        <v>29.523</v>
      </c>
      <c r="D68" s="20">
        <f>C68*70/100</f>
        <v>20.6661</v>
      </c>
      <c r="E68" s="55">
        <v>0.2271</v>
      </c>
      <c r="F68" s="61">
        <v>19.46</v>
      </c>
      <c r="G68" s="61">
        <v>13.62</v>
      </c>
    </row>
    <row r="69" spans="1:7" s="4" customFormat="1">
      <c r="A69" s="24"/>
      <c r="B69" s="31"/>
      <c r="C69" s="32"/>
      <c r="D69" s="33"/>
      <c r="E69" s="31"/>
      <c r="F69" s="32"/>
      <c r="G69" s="32"/>
    </row>
    <row r="70" spans="1:7">
      <c r="A70" s="25" t="s">
        <v>51</v>
      </c>
      <c r="B70" s="50">
        <v>409.91890000000001</v>
      </c>
      <c r="C70" s="51">
        <f>B70*120</f>
        <v>49190.268000000004</v>
      </c>
      <c r="D70" s="52">
        <f>C70*70/100</f>
        <v>34433.187600000005</v>
      </c>
      <c r="E70" s="50">
        <v>228.67476999999991</v>
      </c>
      <c r="F70" s="60">
        <v>16289.400000000001</v>
      </c>
      <c r="G70" s="60">
        <v>11365.19</v>
      </c>
    </row>
    <row r="71" spans="1:7">
      <c r="A71" s="25" t="s">
        <v>250</v>
      </c>
      <c r="B71" s="54">
        <v>0</v>
      </c>
      <c r="C71" s="51">
        <v>0</v>
      </c>
      <c r="D71" s="52">
        <v>0</v>
      </c>
      <c r="E71" s="50">
        <v>147.58576000000002</v>
      </c>
      <c r="F71" s="60">
        <v>9757.7900000000009</v>
      </c>
      <c r="G71" s="60">
        <v>6806.2</v>
      </c>
    </row>
    <row r="72" spans="1:7">
      <c r="A72" s="25" t="s">
        <v>145</v>
      </c>
      <c r="B72" s="54">
        <v>0</v>
      </c>
      <c r="C72" s="51">
        <v>0</v>
      </c>
      <c r="D72" s="52">
        <v>0</v>
      </c>
      <c r="E72" s="50">
        <v>6.0182099999999998</v>
      </c>
      <c r="F72" s="60">
        <v>393.6</v>
      </c>
      <c r="G72" s="60">
        <v>273.81</v>
      </c>
    </row>
    <row r="73" spans="1:7">
      <c r="A73" s="25" t="s">
        <v>98</v>
      </c>
      <c r="B73" s="54">
        <v>0</v>
      </c>
      <c r="C73" s="51">
        <v>0</v>
      </c>
      <c r="D73" s="52">
        <v>0</v>
      </c>
      <c r="E73" s="50">
        <v>3.6556630000000006</v>
      </c>
      <c r="F73" s="60">
        <v>269.26</v>
      </c>
      <c r="G73" s="60">
        <v>188.48</v>
      </c>
    </row>
    <row r="74" spans="1:7" s="4" customFormat="1">
      <c r="A74" s="24" t="s">
        <v>203</v>
      </c>
      <c r="B74" s="17">
        <f>B70</f>
        <v>409.91890000000001</v>
      </c>
      <c r="C74" s="19">
        <f>C70</f>
        <v>49190.268000000004</v>
      </c>
      <c r="D74" s="20">
        <f>D70</f>
        <v>34433.187600000005</v>
      </c>
      <c r="E74" s="17">
        <f>SUM(E70:E73)</f>
        <v>385.93440299999992</v>
      </c>
      <c r="F74" s="19">
        <f>SUM(F70:F73)</f>
        <v>26710.05</v>
      </c>
      <c r="G74" s="19">
        <f>SUM(G70:G73)</f>
        <v>18633.68</v>
      </c>
    </row>
    <row r="75" spans="1:7" s="4" customFormat="1">
      <c r="A75" s="24"/>
      <c r="B75" s="31"/>
      <c r="C75" s="32"/>
      <c r="D75" s="33"/>
      <c r="E75" s="31"/>
      <c r="F75" s="32"/>
      <c r="G75" s="32"/>
    </row>
    <row r="76" spans="1:7">
      <c r="A76" s="25" t="s">
        <v>204</v>
      </c>
      <c r="B76" s="50">
        <v>159.80789999999999</v>
      </c>
      <c r="C76" s="51">
        <f>B76*110</f>
        <v>17578.868999999999</v>
      </c>
      <c r="D76" s="52">
        <f>C76*70/100</f>
        <v>12305.208299999998</v>
      </c>
      <c r="E76" s="8">
        <v>76.021897999999993</v>
      </c>
      <c r="F76" s="51">
        <v>5220.79</v>
      </c>
      <c r="G76" s="9">
        <v>3642.4300000000003</v>
      </c>
    </row>
    <row r="77" spans="1:7">
      <c r="A77" s="25" t="s">
        <v>220</v>
      </c>
      <c r="B77" s="1">
        <v>0</v>
      </c>
      <c r="C77" s="1">
        <v>0</v>
      </c>
      <c r="D77" s="53">
        <v>0</v>
      </c>
      <c r="E77" s="54">
        <v>70.212201999999991</v>
      </c>
      <c r="F77" s="51">
        <v>4271.3</v>
      </c>
      <c r="G77" s="51">
        <v>2978.22</v>
      </c>
    </row>
    <row r="78" spans="1:7" s="4" customFormat="1">
      <c r="A78" s="24" t="s">
        <v>204</v>
      </c>
      <c r="B78" s="17">
        <f>SUM(B76:B77)</f>
        <v>159.80789999999999</v>
      </c>
      <c r="C78" s="19">
        <f>C76</f>
        <v>17578.868999999999</v>
      </c>
      <c r="D78" s="20">
        <f>D76</f>
        <v>12305.208299999998</v>
      </c>
      <c r="E78" s="17">
        <f>SUM(E76:E77)</f>
        <v>146.23409999999998</v>
      </c>
      <c r="F78" s="19">
        <f>SUM(F76:F77)</f>
        <v>9492.09</v>
      </c>
      <c r="G78" s="19">
        <f>SUM(G76:G77)</f>
        <v>6620.65</v>
      </c>
    </row>
    <row r="79" spans="1:7" s="4" customFormat="1">
      <c r="A79" s="24"/>
      <c r="B79" s="31"/>
      <c r="C79" s="32"/>
      <c r="D79" s="33"/>
      <c r="E79" s="37"/>
      <c r="F79" s="32"/>
      <c r="G79" s="32"/>
    </row>
    <row r="80" spans="1:7">
      <c r="A80" s="25" t="s">
        <v>45</v>
      </c>
      <c r="B80" s="50">
        <v>281.82929999999999</v>
      </c>
      <c r="C80" s="51">
        <f>B80*140</f>
        <v>39456.101999999999</v>
      </c>
      <c r="D80" s="52">
        <f>C80*70/100</f>
        <v>27619.271400000001</v>
      </c>
      <c r="E80" s="64">
        <v>176.13526000000007</v>
      </c>
      <c r="F80" s="65">
        <v>17835.79</v>
      </c>
      <c r="G80" s="65">
        <v>12469.76</v>
      </c>
    </row>
    <row r="81" spans="1:7">
      <c r="A81" s="25" t="s">
        <v>258</v>
      </c>
      <c r="B81" s="54">
        <v>179.44</v>
      </c>
      <c r="C81" s="51">
        <f>B81*140</f>
        <v>25121.599999999999</v>
      </c>
      <c r="D81" s="52">
        <f>C81*70/100</f>
        <v>17585.12</v>
      </c>
      <c r="E81" s="64">
        <v>56.335989000000012</v>
      </c>
      <c r="F81" s="65">
        <v>6297.9</v>
      </c>
      <c r="G81" s="65">
        <v>4408.5600000000004</v>
      </c>
    </row>
    <row r="82" spans="1:7">
      <c r="A82" s="25" t="s">
        <v>113</v>
      </c>
      <c r="B82" s="54">
        <v>0</v>
      </c>
      <c r="C82" s="51">
        <v>0</v>
      </c>
      <c r="D82" s="52">
        <v>0</v>
      </c>
      <c r="E82" s="64">
        <v>123.109555</v>
      </c>
      <c r="F82" s="65">
        <v>12201.78</v>
      </c>
      <c r="G82" s="65">
        <v>8520.1099999999988</v>
      </c>
    </row>
    <row r="83" spans="1:7">
      <c r="A83" s="25" t="s">
        <v>266</v>
      </c>
      <c r="B83" s="54">
        <v>0</v>
      </c>
      <c r="C83" s="51">
        <v>0</v>
      </c>
      <c r="D83" s="52">
        <v>0</v>
      </c>
      <c r="E83" s="64">
        <v>35.442610999999992</v>
      </c>
      <c r="F83" s="65">
        <v>3258.57</v>
      </c>
      <c r="G83" s="65">
        <v>2278.7600000000002</v>
      </c>
    </row>
    <row r="84" spans="1:7">
      <c r="A84" s="25" t="s">
        <v>142</v>
      </c>
      <c r="B84" s="54">
        <v>0</v>
      </c>
      <c r="C84" s="51">
        <v>0</v>
      </c>
      <c r="D84" s="52">
        <v>0</v>
      </c>
      <c r="E84" s="50">
        <v>48.144289000000008</v>
      </c>
      <c r="F84" s="60">
        <v>4755.4399999999996</v>
      </c>
      <c r="G84" s="60">
        <v>3323.09</v>
      </c>
    </row>
    <row r="85" spans="1:7" s="4" customFormat="1">
      <c r="A85" s="24" t="s">
        <v>45</v>
      </c>
      <c r="B85" s="17">
        <f t="shared" ref="B85:G85" si="15">SUM(B80:B84)</f>
        <v>461.26929999999999</v>
      </c>
      <c r="C85" s="19">
        <f t="shared" si="15"/>
        <v>64577.701999999997</v>
      </c>
      <c r="D85" s="20">
        <f t="shared" si="15"/>
        <v>45204.3914</v>
      </c>
      <c r="E85" s="17">
        <f t="shared" si="15"/>
        <v>439.16770400000007</v>
      </c>
      <c r="F85" s="19">
        <f t="shared" si="15"/>
        <v>44349.48</v>
      </c>
      <c r="G85" s="19">
        <f t="shared" si="15"/>
        <v>31000.280000000002</v>
      </c>
    </row>
    <row r="86" spans="1:7" s="4" customFormat="1">
      <c r="A86" s="24"/>
      <c r="B86" s="31"/>
      <c r="C86" s="32"/>
      <c r="D86" s="33"/>
      <c r="E86" s="31"/>
      <c r="F86" s="32"/>
      <c r="G86" s="32"/>
    </row>
    <row r="87" spans="1:7" s="4" customFormat="1">
      <c r="A87" s="24" t="s">
        <v>46</v>
      </c>
      <c r="B87" s="17">
        <v>0.97819999999999996</v>
      </c>
      <c r="C87" s="19">
        <f>B87*110</f>
        <v>107.60199999999999</v>
      </c>
      <c r="D87" s="20">
        <f>C87*70/100</f>
        <v>75.321399999999997</v>
      </c>
      <c r="E87" s="55">
        <v>0.77039999999999997</v>
      </c>
      <c r="F87" s="61">
        <v>30.68</v>
      </c>
      <c r="G87" s="61">
        <v>21.3</v>
      </c>
    </row>
    <row r="88" spans="1:7" s="4" customFormat="1">
      <c r="A88" s="24"/>
      <c r="B88" s="31"/>
      <c r="C88" s="32"/>
      <c r="D88" s="33"/>
      <c r="E88" s="31"/>
      <c r="F88" s="32"/>
      <c r="G88" s="32"/>
    </row>
    <row r="89" spans="1:7">
      <c r="A89" s="25" t="s">
        <v>47</v>
      </c>
      <c r="B89" s="50">
        <v>187.87950000000001</v>
      </c>
      <c r="C89" s="51">
        <f>B89*130</f>
        <v>24424.334999999999</v>
      </c>
      <c r="D89" s="52">
        <f>C89*70/100</f>
        <v>17097.034499999998</v>
      </c>
      <c r="E89" s="50">
        <v>83.180068999999989</v>
      </c>
      <c r="F89" s="60">
        <v>7736.7</v>
      </c>
      <c r="G89" s="60">
        <v>5396.98</v>
      </c>
    </row>
    <row r="90" spans="1:7">
      <c r="A90" s="25" t="s">
        <v>115</v>
      </c>
      <c r="B90" s="54">
        <v>0</v>
      </c>
      <c r="C90" s="51">
        <v>0</v>
      </c>
      <c r="D90" s="52">
        <v>0</v>
      </c>
      <c r="E90" s="50">
        <v>82.080244999999991</v>
      </c>
      <c r="F90" s="60">
        <v>6621.24</v>
      </c>
      <c r="G90" s="60">
        <v>4621.82</v>
      </c>
    </row>
    <row r="91" spans="1:7">
      <c r="A91" s="25" t="s">
        <v>88</v>
      </c>
      <c r="B91" s="54">
        <v>0</v>
      </c>
      <c r="C91" s="51">
        <v>0</v>
      </c>
      <c r="D91" s="52">
        <v>0</v>
      </c>
      <c r="E91" s="50">
        <v>7.1552869999999995</v>
      </c>
      <c r="F91" s="60">
        <v>756.36</v>
      </c>
      <c r="G91" s="60">
        <v>529.32000000000005</v>
      </c>
    </row>
    <row r="92" spans="1:7" s="4" customFormat="1">
      <c r="A92" s="24" t="s">
        <v>205</v>
      </c>
      <c r="B92" s="17">
        <f>B89</f>
        <v>187.87950000000001</v>
      </c>
      <c r="C92" s="19">
        <f>C89</f>
        <v>24424.334999999999</v>
      </c>
      <c r="D92" s="20">
        <f>D89</f>
        <v>17097.034499999998</v>
      </c>
      <c r="E92" s="17">
        <f>SUM(E89:E91)</f>
        <v>172.41560099999998</v>
      </c>
      <c r="F92" s="19">
        <f>SUM(F89:F91)</f>
        <v>15114.3</v>
      </c>
      <c r="G92" s="19">
        <f>SUM(G89:G91)</f>
        <v>10548.119999999999</v>
      </c>
    </row>
    <row r="93" spans="1:7" s="4" customFormat="1">
      <c r="A93" s="24"/>
      <c r="B93" s="31"/>
      <c r="C93" s="32"/>
      <c r="D93" s="33"/>
      <c r="E93" s="31"/>
      <c r="F93" s="32"/>
      <c r="G93" s="32"/>
    </row>
    <row r="94" spans="1:7">
      <c r="A94" s="25" t="s">
        <v>49</v>
      </c>
      <c r="B94" s="50">
        <v>14.142799999999999</v>
      </c>
      <c r="C94" s="51">
        <f>B94*60</f>
        <v>848.56799999999998</v>
      </c>
      <c r="D94" s="52">
        <f>C94*70/100</f>
        <v>593.99760000000003</v>
      </c>
      <c r="E94" s="50">
        <v>8.6767000000000003</v>
      </c>
      <c r="F94" s="60">
        <v>340.11</v>
      </c>
      <c r="G94" s="60">
        <v>238.06</v>
      </c>
    </row>
    <row r="95" spans="1:7">
      <c r="A95" s="25" t="s">
        <v>159</v>
      </c>
      <c r="B95" s="54">
        <v>0</v>
      </c>
      <c r="C95" s="51">
        <v>0</v>
      </c>
      <c r="D95" s="52">
        <v>0</v>
      </c>
      <c r="E95" s="50">
        <v>4.7423000000000002</v>
      </c>
      <c r="F95" s="60">
        <v>200.49</v>
      </c>
      <c r="G95" s="60">
        <v>140.35</v>
      </c>
    </row>
    <row r="96" spans="1:7" s="4" customFormat="1">
      <c r="A96" s="24" t="s">
        <v>299</v>
      </c>
      <c r="B96" s="17">
        <f>B94</f>
        <v>14.142799999999999</v>
      </c>
      <c r="C96" s="19">
        <f>C94</f>
        <v>848.56799999999998</v>
      </c>
      <c r="D96" s="20">
        <f>D94</f>
        <v>593.99760000000003</v>
      </c>
      <c r="E96" s="17">
        <f>SUM(E94:E95)</f>
        <v>13.419</v>
      </c>
      <c r="F96" s="19">
        <f>SUM(F94:F95)</f>
        <v>540.6</v>
      </c>
      <c r="G96" s="19">
        <f>SUM(G94:G95)</f>
        <v>378.40999999999997</v>
      </c>
    </row>
    <row r="97" spans="1:7" s="4" customFormat="1">
      <c r="A97" s="24"/>
      <c r="B97" s="31"/>
      <c r="C97" s="32"/>
      <c r="D97" s="33"/>
      <c r="E97" s="31"/>
      <c r="F97" s="32"/>
      <c r="G97" s="32"/>
    </row>
    <row r="98" spans="1:7" s="4" customFormat="1">
      <c r="A98" s="24" t="s">
        <v>160</v>
      </c>
      <c r="B98" s="55">
        <v>13.3087</v>
      </c>
      <c r="C98" s="19">
        <f>B98*140</f>
        <v>1863.2180000000001</v>
      </c>
      <c r="D98" s="20">
        <f>C98*70/100</f>
        <v>1304.2526</v>
      </c>
      <c r="E98" s="55">
        <v>159.75120099999998</v>
      </c>
      <c r="F98" s="61">
        <v>18480.52</v>
      </c>
      <c r="G98" s="61">
        <v>12929.71</v>
      </c>
    </row>
    <row r="99" spans="1:7" s="4" customFormat="1">
      <c r="A99" s="24"/>
      <c r="B99" s="31"/>
      <c r="C99" s="32"/>
      <c r="D99" s="33"/>
      <c r="E99" s="31"/>
      <c r="F99" s="32"/>
      <c r="G99" s="32"/>
    </row>
    <row r="100" spans="1:7" s="4" customFormat="1">
      <c r="A100" s="24" t="s">
        <v>55</v>
      </c>
      <c r="B100" s="17">
        <v>5.3E-3</v>
      </c>
      <c r="C100" s="19">
        <f>B100*140</f>
        <v>0.74199999999999999</v>
      </c>
      <c r="D100" s="20">
        <f>C100*70/100</f>
        <v>0.51939999999999997</v>
      </c>
      <c r="E100" s="55">
        <v>14.351900000000001</v>
      </c>
      <c r="F100" s="61">
        <v>1681.01</v>
      </c>
      <c r="G100" s="61">
        <v>1174.03</v>
      </c>
    </row>
    <row r="101" spans="1:7" s="4" customFormat="1">
      <c r="A101" s="24"/>
      <c r="B101" s="17"/>
      <c r="C101" s="19"/>
      <c r="D101" s="20"/>
      <c r="E101" s="55"/>
      <c r="F101" s="61"/>
      <c r="G101" s="61"/>
    </row>
    <row r="102" spans="1:7" s="4" customFormat="1">
      <c r="A102" s="24" t="s">
        <v>360</v>
      </c>
      <c r="B102" s="17">
        <v>0</v>
      </c>
      <c r="C102" s="19">
        <v>0</v>
      </c>
      <c r="D102" s="20">
        <v>0</v>
      </c>
      <c r="E102" s="55">
        <v>0.76</v>
      </c>
      <c r="F102" s="61">
        <v>44</v>
      </c>
      <c r="G102" s="61">
        <v>31</v>
      </c>
    </row>
    <row r="103" spans="1:7" s="4" customFormat="1">
      <c r="A103" s="24"/>
      <c r="B103" s="31"/>
      <c r="C103" s="32"/>
      <c r="D103" s="33"/>
      <c r="E103" s="31"/>
      <c r="F103" s="32"/>
      <c r="G103" s="32"/>
    </row>
    <row r="104" spans="1:7" s="4" customFormat="1">
      <c r="A104" s="25" t="s">
        <v>173</v>
      </c>
      <c r="B104" s="50">
        <v>136.4196</v>
      </c>
      <c r="C104" s="51">
        <f>B104*125</f>
        <v>17052.45</v>
      </c>
      <c r="D104" s="52">
        <f>C104*70/100</f>
        <v>11936.715</v>
      </c>
      <c r="E104" s="50">
        <v>4.5804999999999998</v>
      </c>
      <c r="F104" s="60">
        <v>500.5</v>
      </c>
      <c r="G104" s="60">
        <v>345</v>
      </c>
    </row>
    <row r="105" spans="1:7" s="4" customFormat="1">
      <c r="A105" s="25" t="s">
        <v>316</v>
      </c>
      <c r="B105" s="54">
        <v>0</v>
      </c>
      <c r="C105" s="51">
        <v>0</v>
      </c>
      <c r="D105" s="52">
        <v>0</v>
      </c>
      <c r="E105" s="50">
        <v>3.4335</v>
      </c>
      <c r="F105" s="60">
        <v>247.68</v>
      </c>
      <c r="G105" s="60">
        <v>173.37</v>
      </c>
    </row>
    <row r="106" spans="1:7" s="4" customFormat="1">
      <c r="A106" s="25" t="s">
        <v>221</v>
      </c>
      <c r="B106" s="54">
        <v>30.330500000000001</v>
      </c>
      <c r="C106" s="51">
        <f>B106*125</f>
        <v>3791.3125</v>
      </c>
      <c r="D106" s="52">
        <f>C106*70/100</f>
        <v>2653.9187499999998</v>
      </c>
      <c r="E106" s="50">
        <v>19.332000000000001</v>
      </c>
      <c r="F106" s="60">
        <v>1447.52</v>
      </c>
      <c r="G106" s="60">
        <v>1013.1</v>
      </c>
    </row>
    <row r="107" spans="1:7" s="4" customFormat="1">
      <c r="A107" s="24" t="s">
        <v>173</v>
      </c>
      <c r="B107" s="17">
        <f>SUM(B104:B106)</f>
        <v>166.7501</v>
      </c>
      <c r="C107" s="19">
        <f>SUM(C104:C106)</f>
        <v>20843.762500000001</v>
      </c>
      <c r="D107" s="20">
        <f>SUM(D104:D106)</f>
        <v>14590.633750000001</v>
      </c>
      <c r="E107" s="17">
        <f>SUM(E104:E106)</f>
        <v>27.346</v>
      </c>
      <c r="F107" s="19">
        <f t="shared" ref="F107:G107" si="16">SUM(F104:F106)</f>
        <v>2195.6999999999998</v>
      </c>
      <c r="G107" s="19">
        <f t="shared" si="16"/>
        <v>1531.47</v>
      </c>
    </row>
    <row r="108" spans="1:7" s="4" customFormat="1">
      <c r="A108" s="24"/>
      <c r="B108" s="31"/>
      <c r="C108" s="32"/>
      <c r="D108" s="33"/>
      <c r="E108" s="31"/>
      <c r="F108" s="32"/>
      <c r="G108" s="32"/>
    </row>
    <row r="109" spans="1:7" s="4" customFormat="1">
      <c r="A109" s="25" t="s">
        <v>172</v>
      </c>
      <c r="B109" s="54">
        <v>34.7928</v>
      </c>
      <c r="C109" s="51">
        <f>B109*125</f>
        <v>4349.1000000000004</v>
      </c>
      <c r="D109" s="52">
        <f>C109*70/100</f>
        <v>3044.37</v>
      </c>
      <c r="E109" s="54">
        <v>0</v>
      </c>
      <c r="F109" s="51">
        <v>0</v>
      </c>
      <c r="G109" s="51">
        <v>0</v>
      </c>
    </row>
    <row r="110" spans="1:7" s="4" customFormat="1">
      <c r="A110" s="25" t="s">
        <v>222</v>
      </c>
      <c r="B110" s="54">
        <v>2.4097</v>
      </c>
      <c r="C110" s="51">
        <f>B110*125</f>
        <v>301.21249999999998</v>
      </c>
      <c r="D110" s="52">
        <f>C110*70/100</f>
        <v>210.84875</v>
      </c>
      <c r="E110" s="50">
        <v>3.2599999999999997E-2</v>
      </c>
      <c r="F110" s="60">
        <v>1.98</v>
      </c>
      <c r="G110" s="60">
        <v>1.36</v>
      </c>
    </row>
    <row r="111" spans="1:7" s="4" customFormat="1">
      <c r="A111" s="24" t="s">
        <v>172</v>
      </c>
      <c r="B111" s="17">
        <f>SUM(B109:B110)</f>
        <v>37.202500000000001</v>
      </c>
      <c r="C111" s="19">
        <f>SUM(C109:C110)</f>
        <v>4650.3125</v>
      </c>
      <c r="D111" s="20">
        <f>SUM(D109:D110)</f>
        <v>3255.21875</v>
      </c>
      <c r="E111" s="17">
        <f>SUM(E109:E110)</f>
        <v>3.2599999999999997E-2</v>
      </c>
      <c r="F111" s="19">
        <f t="shared" ref="F111:G111" si="17">SUM(F109:F110)</f>
        <v>1.98</v>
      </c>
      <c r="G111" s="19">
        <f t="shared" si="17"/>
        <v>1.36</v>
      </c>
    </row>
    <row r="112" spans="1:7" s="4" customFormat="1">
      <c r="A112" s="24"/>
      <c r="B112" s="31"/>
      <c r="C112" s="32"/>
      <c r="D112" s="33"/>
      <c r="E112" s="31"/>
      <c r="F112" s="32"/>
      <c r="G112" s="32"/>
    </row>
    <row r="113" spans="1:7" s="4" customFormat="1">
      <c r="A113" s="25" t="s">
        <v>58</v>
      </c>
      <c r="B113" s="54">
        <v>19.1173</v>
      </c>
      <c r="C113" s="51">
        <f>B113*125</f>
        <v>2389.6624999999999</v>
      </c>
      <c r="D113" s="52">
        <f>C113*70/100</f>
        <v>1672.7637500000001</v>
      </c>
      <c r="E113" s="50">
        <v>0.12529999999999999</v>
      </c>
      <c r="F113" s="51">
        <v>7.99</v>
      </c>
      <c r="G113" s="51">
        <v>5.59</v>
      </c>
    </row>
    <row r="114" spans="1:7" s="4" customFormat="1">
      <c r="A114" s="25" t="s">
        <v>321</v>
      </c>
      <c r="B114" s="54">
        <v>0.88100000000000001</v>
      </c>
      <c r="C114" s="51">
        <f>B114*125</f>
        <v>110.125</v>
      </c>
      <c r="D114" s="52">
        <f>C114*70/100</f>
        <v>77.087500000000006</v>
      </c>
      <c r="E114" s="64">
        <v>8.2000000000000007E-3</v>
      </c>
      <c r="F114" s="64">
        <v>0.4</v>
      </c>
      <c r="G114" s="64">
        <v>0.27</v>
      </c>
    </row>
    <row r="115" spans="1:7" s="4" customFormat="1">
      <c r="A115" s="24" t="s">
        <v>58</v>
      </c>
      <c r="B115" s="17">
        <f>SUM(B113:B114)</f>
        <v>19.9983</v>
      </c>
      <c r="C115" s="19">
        <f>SUM(C113:C114)</f>
        <v>2499.7874999999999</v>
      </c>
      <c r="D115" s="20">
        <f>SUM(D113:D114)</f>
        <v>1749.8512500000002</v>
      </c>
      <c r="E115" s="17">
        <f>SUM(E113:E114)</f>
        <v>0.13350000000000001</v>
      </c>
      <c r="F115" s="19">
        <f t="shared" ref="F115:G115" si="18">SUM(F113:F114)</f>
        <v>8.39</v>
      </c>
      <c r="G115" s="19">
        <f t="shared" si="18"/>
        <v>5.8599999999999994</v>
      </c>
    </row>
    <row r="116" spans="1:7" s="4" customFormat="1">
      <c r="A116" s="24"/>
      <c r="B116" s="31"/>
      <c r="C116" s="32"/>
      <c r="D116" s="33"/>
      <c r="E116" s="31"/>
      <c r="F116" s="32"/>
      <c r="G116" s="32"/>
    </row>
    <row r="117" spans="1:7" s="4" customFormat="1">
      <c r="A117" s="25" t="s">
        <v>302</v>
      </c>
      <c r="B117" s="54">
        <v>118.4067</v>
      </c>
      <c r="C117" s="51">
        <f>B117*125</f>
        <v>14800.8375</v>
      </c>
      <c r="D117" s="52">
        <f>C117*70/100</f>
        <v>10360.58625</v>
      </c>
      <c r="E117" s="54">
        <v>0</v>
      </c>
      <c r="F117" s="51">
        <v>0</v>
      </c>
      <c r="G117" s="51">
        <v>0</v>
      </c>
    </row>
    <row r="118" spans="1:7" s="4" customFormat="1">
      <c r="A118" s="25" t="s">
        <v>320</v>
      </c>
      <c r="B118" s="54">
        <v>10.4811</v>
      </c>
      <c r="C118" s="51">
        <f>B118*125</f>
        <v>1310.1375</v>
      </c>
      <c r="D118" s="52">
        <f>C118*70/100</f>
        <v>917.09625000000005</v>
      </c>
      <c r="E118" s="54">
        <v>0</v>
      </c>
      <c r="F118" s="51">
        <v>0</v>
      </c>
      <c r="G118" s="51">
        <v>0</v>
      </c>
    </row>
    <row r="119" spans="1:7" s="4" customFormat="1">
      <c r="A119" s="24" t="s">
        <v>302</v>
      </c>
      <c r="B119" s="17">
        <f>SUM(B117:B118)</f>
        <v>128.8878</v>
      </c>
      <c r="C119" s="19">
        <f>SUM(C117:C118)</f>
        <v>16110.975</v>
      </c>
      <c r="D119" s="20">
        <f>SUM(D117:D118)</f>
        <v>11277.682500000001</v>
      </c>
      <c r="E119" s="17">
        <v>0</v>
      </c>
      <c r="F119" s="19">
        <v>0</v>
      </c>
      <c r="G119" s="19">
        <v>0</v>
      </c>
    </row>
    <row r="120" spans="1:7" s="4" customFormat="1">
      <c r="A120" s="24"/>
      <c r="B120" s="31"/>
      <c r="C120" s="32"/>
      <c r="D120" s="33"/>
      <c r="E120" s="31"/>
      <c r="F120" s="32"/>
      <c r="G120" s="32"/>
    </row>
    <row r="121" spans="1:7" s="4" customFormat="1">
      <c r="A121" s="25" t="s">
        <v>59</v>
      </c>
      <c r="B121" s="54">
        <v>151.1885</v>
      </c>
      <c r="C121" s="51">
        <f>B121*125</f>
        <v>18898.5625</v>
      </c>
      <c r="D121" s="52">
        <f>C121*70/100</f>
        <v>13228.99375</v>
      </c>
      <c r="E121" s="50">
        <v>15.1035</v>
      </c>
      <c r="F121" s="60">
        <v>764.18</v>
      </c>
      <c r="G121" s="60">
        <v>525.78</v>
      </c>
    </row>
    <row r="122" spans="1:7" s="4" customFormat="1">
      <c r="A122" s="25" t="s">
        <v>318</v>
      </c>
      <c r="B122" s="54">
        <v>0</v>
      </c>
      <c r="C122" s="51">
        <v>0</v>
      </c>
      <c r="D122" s="52">
        <v>0</v>
      </c>
      <c r="E122" s="50">
        <v>0.89759999999999995</v>
      </c>
      <c r="F122" s="60">
        <v>40.98</v>
      </c>
      <c r="G122" s="60">
        <v>28.69</v>
      </c>
    </row>
    <row r="123" spans="1:7" s="4" customFormat="1">
      <c r="A123" s="25" t="s">
        <v>224</v>
      </c>
      <c r="B123" s="54">
        <v>67.797300000000007</v>
      </c>
      <c r="C123" s="51">
        <f>B123*125</f>
        <v>8474.6625000000004</v>
      </c>
      <c r="D123" s="52">
        <f>C123*70/100</f>
        <v>5932.2637500000001</v>
      </c>
      <c r="E123" s="50">
        <v>47.268064000000003</v>
      </c>
      <c r="F123" s="60">
        <v>3045</v>
      </c>
      <c r="G123" s="60">
        <v>2129.37</v>
      </c>
    </row>
    <row r="124" spans="1:7">
      <c r="A124" s="25" t="s">
        <v>319</v>
      </c>
      <c r="B124" s="54">
        <v>0</v>
      </c>
      <c r="C124" s="51">
        <v>0</v>
      </c>
      <c r="D124" s="52">
        <v>0</v>
      </c>
      <c r="E124" s="50">
        <v>1.308236</v>
      </c>
      <c r="F124" s="60">
        <v>61.45</v>
      </c>
      <c r="G124" s="60">
        <v>42</v>
      </c>
    </row>
    <row r="125" spans="1:7" s="4" customFormat="1">
      <c r="A125" s="24" t="s">
        <v>59</v>
      </c>
      <c r="B125" s="17">
        <f>SUM(B121:B123)</f>
        <v>218.98580000000001</v>
      </c>
      <c r="C125" s="19">
        <f>SUM(C121:C123)</f>
        <v>27373.224999999999</v>
      </c>
      <c r="D125" s="20">
        <f>SUM(D121:D123)</f>
        <v>19161.2575</v>
      </c>
      <c r="E125" s="17">
        <f>SUM(E121:E124)</f>
        <v>64.577399999999997</v>
      </c>
      <c r="F125" s="19">
        <f>SUM(F121:F124)</f>
        <v>3911.6099999999997</v>
      </c>
      <c r="G125" s="19">
        <f>SUM(G121:G124)</f>
        <v>2725.84</v>
      </c>
    </row>
    <row r="126" spans="1:7" s="4" customFormat="1">
      <c r="A126" s="24"/>
      <c r="B126" s="17"/>
      <c r="C126" s="19"/>
      <c r="D126" s="20"/>
      <c r="E126" s="31"/>
      <c r="F126" s="32"/>
      <c r="G126" s="32"/>
    </row>
    <row r="127" spans="1:7" s="4" customFormat="1">
      <c r="A127" s="24" t="s">
        <v>303</v>
      </c>
      <c r="B127" s="17">
        <v>0.1023</v>
      </c>
      <c r="C127" s="19">
        <f>B127*125</f>
        <v>12.7875</v>
      </c>
      <c r="D127" s="20">
        <f>C127*70/100</f>
        <v>8.9512499999999999</v>
      </c>
      <c r="E127" s="17">
        <v>0</v>
      </c>
      <c r="F127" s="19">
        <v>0</v>
      </c>
      <c r="G127" s="19">
        <v>0</v>
      </c>
    </row>
    <row r="128" spans="1:7" s="4" customFormat="1">
      <c r="A128" s="24"/>
      <c r="B128" s="31"/>
      <c r="C128" s="32"/>
      <c r="D128" s="33"/>
      <c r="E128" s="31"/>
      <c r="F128" s="32"/>
      <c r="G128" s="32"/>
    </row>
    <row r="129" spans="1:7" s="4" customFormat="1">
      <c r="A129" s="25" t="s">
        <v>57</v>
      </c>
      <c r="B129" s="50">
        <v>260.25420000000003</v>
      </c>
      <c r="C129" s="51">
        <f>B129*125</f>
        <v>32531.775000000001</v>
      </c>
      <c r="D129" s="52">
        <f>C129*70/100</f>
        <v>22772.2425</v>
      </c>
      <c r="E129" s="50">
        <v>26.499400000000001</v>
      </c>
      <c r="F129" s="60">
        <v>2206.42</v>
      </c>
      <c r="G129" s="60">
        <v>1539.37</v>
      </c>
    </row>
    <row r="130" spans="1:7" s="4" customFormat="1">
      <c r="A130" s="25" t="s">
        <v>223</v>
      </c>
      <c r="B130" s="54">
        <v>50.275100000000002</v>
      </c>
      <c r="C130" s="51">
        <f>B130*125</f>
        <v>6284.3874999999998</v>
      </c>
      <c r="D130" s="52">
        <f>C130*70/100</f>
        <v>4399.07125</v>
      </c>
      <c r="E130" s="50">
        <v>32.205800000000004</v>
      </c>
      <c r="F130" s="60">
        <v>2111.09</v>
      </c>
      <c r="G130" s="60">
        <v>1475.09</v>
      </c>
    </row>
    <row r="131" spans="1:7" s="4" customFormat="1">
      <c r="A131" s="25" t="s">
        <v>317</v>
      </c>
      <c r="B131" s="54">
        <v>0</v>
      </c>
      <c r="C131" s="51">
        <v>0</v>
      </c>
      <c r="D131" s="52">
        <v>0</v>
      </c>
      <c r="E131" s="50">
        <v>11.686199999999999</v>
      </c>
      <c r="F131" s="60">
        <v>822.01</v>
      </c>
      <c r="G131" s="60">
        <v>575.4</v>
      </c>
    </row>
    <row r="132" spans="1:7" s="4" customFormat="1">
      <c r="A132" s="24" t="s">
        <v>57</v>
      </c>
      <c r="B132" s="17">
        <f>SUM(B129:B130)</f>
        <v>310.52930000000003</v>
      </c>
      <c r="C132" s="19">
        <f>SUM(C129:C130)</f>
        <v>38816.162499999999</v>
      </c>
      <c r="D132" s="20">
        <f>SUM(D129:D130)</f>
        <v>27171.313750000001</v>
      </c>
      <c r="E132" s="17">
        <f>SUM(E129:E131)</f>
        <v>70.391400000000004</v>
      </c>
      <c r="F132" s="19">
        <f>SUM(F129:F131)</f>
        <v>5139.5200000000004</v>
      </c>
      <c r="G132" s="19">
        <f>SUM(G129:G131)</f>
        <v>3589.86</v>
      </c>
    </row>
    <row r="133" spans="1:7" s="4" customFormat="1">
      <c r="A133" s="24"/>
      <c r="B133" s="31"/>
      <c r="C133" s="32"/>
      <c r="D133" s="33"/>
      <c r="E133" s="31"/>
      <c r="F133" s="32"/>
      <c r="G133" s="32"/>
    </row>
    <row r="134" spans="1:7">
      <c r="A134" s="25" t="s">
        <v>63</v>
      </c>
      <c r="B134" s="54">
        <v>68.294499999999999</v>
      </c>
      <c r="C134" s="51">
        <f>B134*100</f>
        <v>6829.45</v>
      </c>
      <c r="D134" s="52">
        <f>C134*70/100</f>
        <v>4780.6149999999998</v>
      </c>
      <c r="E134" s="50">
        <v>47.545985999999999</v>
      </c>
      <c r="F134" s="60">
        <v>2248.13</v>
      </c>
      <c r="G134" s="60">
        <v>1568.5</v>
      </c>
    </row>
    <row r="135" spans="1:7">
      <c r="A135" s="25" t="s">
        <v>161</v>
      </c>
      <c r="B135" s="54">
        <v>0</v>
      </c>
      <c r="C135" s="51">
        <v>0</v>
      </c>
      <c r="D135" s="52">
        <v>0</v>
      </c>
      <c r="E135" s="50">
        <v>0.61251399999999989</v>
      </c>
      <c r="F135" s="60">
        <v>18</v>
      </c>
      <c r="G135" s="60">
        <v>12.6</v>
      </c>
    </row>
    <row r="136" spans="1:7" s="4" customFormat="1">
      <c r="A136" s="24" t="s">
        <v>211</v>
      </c>
      <c r="B136" s="17">
        <f>B134</f>
        <v>68.294499999999999</v>
      </c>
      <c r="C136" s="19">
        <f>C134</f>
        <v>6829.45</v>
      </c>
      <c r="D136" s="20">
        <f>D134</f>
        <v>4780.6149999999998</v>
      </c>
      <c r="E136" s="17">
        <f>SUM(E134:E135)</f>
        <v>48.158499999999997</v>
      </c>
      <c r="F136" s="19">
        <f>SUM(F134:F135)</f>
        <v>2266.13</v>
      </c>
      <c r="G136" s="19">
        <f>SUM(G134:G135)</f>
        <v>1581.1</v>
      </c>
    </row>
    <row r="137" spans="1:7" s="4" customFormat="1">
      <c r="A137" s="24"/>
      <c r="B137" s="31"/>
      <c r="C137" s="32"/>
      <c r="D137" s="33"/>
      <c r="E137" s="31"/>
      <c r="F137" s="32"/>
      <c r="G137" s="32"/>
    </row>
    <row r="138" spans="1:7">
      <c r="A138" s="25" t="s">
        <v>61</v>
      </c>
      <c r="B138" s="54">
        <v>77.316400000000002</v>
      </c>
      <c r="C138" s="51">
        <f>B138*110</f>
        <v>8504.8040000000001</v>
      </c>
      <c r="D138" s="52">
        <f>C138*70/100</f>
        <v>5953.3627999999999</v>
      </c>
      <c r="E138" s="50">
        <v>62.143260999999995</v>
      </c>
      <c r="F138" s="60">
        <v>4329.16</v>
      </c>
      <c r="G138" s="60">
        <v>3020.82</v>
      </c>
    </row>
    <row r="139" spans="1:7">
      <c r="A139" s="25" t="s">
        <v>253</v>
      </c>
      <c r="B139" s="54">
        <v>0</v>
      </c>
      <c r="C139" s="51">
        <v>0</v>
      </c>
      <c r="D139" s="52">
        <v>0</v>
      </c>
      <c r="E139" s="50">
        <v>0.47813900000000004</v>
      </c>
      <c r="F139" s="60">
        <v>33.5</v>
      </c>
      <c r="G139" s="60">
        <v>23.45</v>
      </c>
    </row>
    <row r="140" spans="1:7" s="4" customFormat="1">
      <c r="A140" s="24" t="s">
        <v>206</v>
      </c>
      <c r="B140" s="17">
        <f>B138</f>
        <v>77.316400000000002</v>
      </c>
      <c r="C140" s="19">
        <f>C138</f>
        <v>8504.8040000000001</v>
      </c>
      <c r="D140" s="20">
        <f>D138</f>
        <v>5953.3627999999999</v>
      </c>
      <c r="E140" s="17">
        <f>SUM(E138:E139)</f>
        <v>62.621399999999994</v>
      </c>
      <c r="F140" s="19">
        <f>SUM(F138:F139)</f>
        <v>4362.66</v>
      </c>
      <c r="G140" s="19">
        <f>SUM(G138:G139)</f>
        <v>3044.27</v>
      </c>
    </row>
    <row r="141" spans="1:7" s="4" customFormat="1">
      <c r="A141" s="24"/>
      <c r="B141" s="31"/>
      <c r="C141" s="32"/>
      <c r="D141" s="33"/>
      <c r="E141" s="31"/>
      <c r="F141" s="32"/>
      <c r="G141" s="32"/>
    </row>
    <row r="142" spans="1:7" s="4" customFormat="1">
      <c r="A142" s="24" t="s">
        <v>60</v>
      </c>
      <c r="B142" s="17">
        <v>15.9892</v>
      </c>
      <c r="C142" s="19">
        <f>B142*125</f>
        <v>1998.65</v>
      </c>
      <c r="D142" s="20">
        <f>C142*70/100</f>
        <v>1399.0550000000001</v>
      </c>
      <c r="E142" s="55">
        <v>2.0796000000000001</v>
      </c>
      <c r="F142" s="61">
        <v>69.25</v>
      </c>
      <c r="G142" s="61">
        <v>48.42</v>
      </c>
    </row>
    <row r="143" spans="1:7" s="4" customFormat="1">
      <c r="A143" s="24"/>
      <c r="B143" s="31"/>
      <c r="C143" s="32"/>
      <c r="D143" s="33"/>
      <c r="E143" s="31"/>
      <c r="F143" s="32"/>
      <c r="G143" s="32"/>
    </row>
    <row r="144" spans="1:7" s="4" customFormat="1">
      <c r="A144" s="24" t="s">
        <v>104</v>
      </c>
      <c r="B144" s="17">
        <v>86.258200000000002</v>
      </c>
      <c r="C144" s="19">
        <v>11213.566000000001</v>
      </c>
      <c r="D144" s="20">
        <v>7849.4961999999996</v>
      </c>
      <c r="E144" s="17">
        <v>64.619299999999996</v>
      </c>
      <c r="F144" s="19">
        <v>5393.88</v>
      </c>
      <c r="G144" s="19">
        <v>3772.24</v>
      </c>
    </row>
    <row r="145" spans="1:7" s="4" customFormat="1">
      <c r="A145" s="24"/>
      <c r="B145" s="31"/>
      <c r="C145" s="32"/>
      <c r="D145" s="33"/>
      <c r="E145" s="31"/>
      <c r="F145" s="32"/>
      <c r="G145" s="32"/>
    </row>
    <row r="146" spans="1:7">
      <c r="A146" s="25" t="s">
        <v>97</v>
      </c>
      <c r="B146" s="54">
        <v>21.3413</v>
      </c>
      <c r="C146" s="51">
        <f>B146*100</f>
        <v>2134.13</v>
      </c>
      <c r="D146" s="52">
        <f>C146*70/100</f>
        <v>1493.8910000000001</v>
      </c>
      <c r="E146" s="50">
        <v>13.45945</v>
      </c>
      <c r="F146" s="60">
        <v>962.52</v>
      </c>
      <c r="G146" s="60">
        <v>668.5</v>
      </c>
    </row>
    <row r="147" spans="1:7">
      <c r="A147" s="25" t="s">
        <v>238</v>
      </c>
      <c r="B147" s="54">
        <v>0</v>
      </c>
      <c r="C147" s="51">
        <v>0</v>
      </c>
      <c r="D147" s="52">
        <v>0</v>
      </c>
      <c r="E147" s="50">
        <v>9.1050000000000006E-2</v>
      </c>
      <c r="F147" s="60">
        <v>6.02</v>
      </c>
      <c r="G147" s="60">
        <v>2.97</v>
      </c>
    </row>
    <row r="148" spans="1:7" s="4" customFormat="1">
      <c r="A148" s="24" t="s">
        <v>97</v>
      </c>
      <c r="B148" s="17">
        <f>SUM(B146:B146)</f>
        <v>21.3413</v>
      </c>
      <c r="C148" s="19">
        <f>SUM(C146:C146)</f>
        <v>2134.13</v>
      </c>
      <c r="D148" s="20">
        <f>SUM(D146:D146)</f>
        <v>1493.8910000000001</v>
      </c>
      <c r="E148" s="17">
        <f>SUM(E146:E147)</f>
        <v>13.5505</v>
      </c>
      <c r="F148" s="19">
        <f>SUM(F146:F147)</f>
        <v>968.54</v>
      </c>
      <c r="G148" s="19">
        <f>SUM(G146:G147)</f>
        <v>671.47</v>
      </c>
    </row>
    <row r="149" spans="1:7" s="4" customFormat="1">
      <c r="A149" s="24"/>
      <c r="B149" s="31"/>
      <c r="C149" s="32"/>
      <c r="D149" s="33"/>
      <c r="E149" s="31"/>
      <c r="F149" s="32"/>
      <c r="G149" s="32"/>
    </row>
    <row r="150" spans="1:7" s="4" customFormat="1">
      <c r="A150" s="24" t="s">
        <v>62</v>
      </c>
      <c r="B150" s="17">
        <v>19.028700000000001</v>
      </c>
      <c r="C150" s="19">
        <v>1902.8700000000001</v>
      </c>
      <c r="D150" s="20">
        <v>1332.009</v>
      </c>
      <c r="E150" s="17">
        <v>12.799799999999999</v>
      </c>
      <c r="F150" s="19">
        <v>856.13</v>
      </c>
      <c r="G150" s="19">
        <v>598.72</v>
      </c>
    </row>
    <row r="151" spans="1:7" s="4" customFormat="1">
      <c r="A151" s="24"/>
      <c r="B151" s="31"/>
      <c r="C151" s="32"/>
      <c r="D151" s="33"/>
      <c r="E151" s="31"/>
      <c r="F151" s="32"/>
      <c r="G151" s="32"/>
    </row>
    <row r="152" spans="1:7" s="4" customFormat="1">
      <c r="A152" s="24" t="s">
        <v>96</v>
      </c>
      <c r="B152" s="17">
        <v>72.702399999999997</v>
      </c>
      <c r="C152" s="19">
        <v>9087.7999999999993</v>
      </c>
      <c r="D152" s="20">
        <v>6361.46</v>
      </c>
      <c r="E152" s="17">
        <v>64.110399000000001</v>
      </c>
      <c r="F152" s="19">
        <v>4387.2</v>
      </c>
      <c r="G152" s="19">
        <v>3060.6</v>
      </c>
    </row>
    <row r="153" spans="1:7" s="4" customFormat="1">
      <c r="A153" s="24"/>
      <c r="B153" s="31"/>
      <c r="C153" s="32"/>
      <c r="D153" s="33"/>
      <c r="E153" s="31"/>
      <c r="F153" s="32"/>
      <c r="G153" s="32"/>
    </row>
    <row r="154" spans="1:7" s="4" customFormat="1">
      <c r="A154" s="24" t="s">
        <v>64</v>
      </c>
      <c r="B154" s="17">
        <v>26.3795</v>
      </c>
      <c r="C154" s="19">
        <v>3165.54</v>
      </c>
      <c r="D154" s="20">
        <v>2215.8779999999997</v>
      </c>
      <c r="E154" s="17">
        <v>25.554600000000001</v>
      </c>
      <c r="F154" s="19">
        <v>1813.35</v>
      </c>
      <c r="G154" s="19">
        <v>1263.58</v>
      </c>
    </row>
    <row r="155" spans="1:7" s="4" customFormat="1">
      <c r="A155" s="24"/>
      <c r="B155" s="31"/>
      <c r="C155" s="32"/>
      <c r="D155" s="33"/>
      <c r="E155" s="31"/>
      <c r="F155" s="32"/>
      <c r="G155" s="32"/>
    </row>
    <row r="156" spans="1:7" s="4" customFormat="1">
      <c r="A156" s="25" t="s">
        <v>65</v>
      </c>
      <c r="B156" s="54">
        <v>1.2714000000000001</v>
      </c>
      <c r="C156" s="51">
        <v>0</v>
      </c>
      <c r="D156" s="52">
        <v>0</v>
      </c>
      <c r="E156" s="54">
        <v>0.29880000000000001</v>
      </c>
      <c r="F156" s="51">
        <v>20.85</v>
      </c>
      <c r="G156" s="51">
        <v>14.52</v>
      </c>
    </row>
    <row r="157" spans="1:7" s="4" customFormat="1">
      <c r="A157" s="25" t="s">
        <v>323</v>
      </c>
      <c r="B157" s="54">
        <v>0</v>
      </c>
      <c r="C157" s="51">
        <v>0</v>
      </c>
      <c r="D157" s="52">
        <v>0</v>
      </c>
      <c r="E157" s="54">
        <v>0.83940000000000003</v>
      </c>
      <c r="F157" s="51">
        <v>58</v>
      </c>
      <c r="G157" s="51">
        <v>39</v>
      </c>
    </row>
    <row r="158" spans="1:7" s="4" customFormat="1">
      <c r="A158" s="24" t="s">
        <v>65</v>
      </c>
      <c r="B158" s="17">
        <f>SUM(B156:B157)</f>
        <v>1.2714000000000001</v>
      </c>
      <c r="C158" s="19">
        <f>B158*110</f>
        <v>139.85400000000001</v>
      </c>
      <c r="D158" s="20">
        <f>C158*70/100</f>
        <v>97.897800000000004</v>
      </c>
      <c r="E158" s="55">
        <f>SUM(E156:E157)</f>
        <v>1.1382000000000001</v>
      </c>
      <c r="F158" s="61">
        <f>SUM(F156:F157)</f>
        <v>78.849999999999994</v>
      </c>
      <c r="G158" s="61">
        <f>SUM(G156:G157)</f>
        <v>53.519999999999996</v>
      </c>
    </row>
    <row r="159" spans="1:7" s="4" customFormat="1">
      <c r="A159" s="24"/>
      <c r="B159" s="31"/>
      <c r="C159" s="32"/>
      <c r="D159" s="33"/>
      <c r="E159" s="31"/>
      <c r="F159" s="32"/>
      <c r="G159" s="32"/>
    </row>
    <row r="160" spans="1:7" s="4" customFormat="1">
      <c r="A160" s="24" t="s">
        <v>73</v>
      </c>
      <c r="B160" s="17">
        <v>1.4959</v>
      </c>
      <c r="C160" s="19">
        <f>B160*90</f>
        <v>134.631</v>
      </c>
      <c r="D160" s="20">
        <f>C160*70/100</f>
        <v>94.241699999999994</v>
      </c>
      <c r="E160" s="55">
        <v>1.3283</v>
      </c>
      <c r="F160" s="61">
        <v>75.59</v>
      </c>
      <c r="G160" s="61">
        <v>50.28</v>
      </c>
    </row>
    <row r="161" spans="1:7" s="4" customFormat="1">
      <c r="A161" s="24"/>
      <c r="B161" s="31"/>
      <c r="C161" s="32"/>
      <c r="D161" s="33"/>
      <c r="E161" s="31"/>
      <c r="F161" s="32"/>
      <c r="G161" s="32"/>
    </row>
    <row r="162" spans="1:7" s="4" customFormat="1">
      <c r="A162" s="24" t="s">
        <v>66</v>
      </c>
      <c r="B162" s="17">
        <v>1.3669</v>
      </c>
      <c r="C162" s="19">
        <f>B162*110</f>
        <v>150.35900000000001</v>
      </c>
      <c r="D162" s="20">
        <f>C162*70/100</f>
        <v>105.25130000000001</v>
      </c>
      <c r="E162" s="55">
        <v>0.61529999999999996</v>
      </c>
      <c r="F162" s="61">
        <v>58.31</v>
      </c>
      <c r="G162" s="61">
        <v>40.82</v>
      </c>
    </row>
    <row r="163" spans="1:7" s="4" customFormat="1">
      <c r="A163" s="24"/>
      <c r="B163" s="31"/>
      <c r="C163" s="32"/>
      <c r="D163" s="33"/>
      <c r="E163" s="31"/>
      <c r="F163" s="32"/>
      <c r="G163" s="32"/>
    </row>
    <row r="164" spans="1:7" s="4" customFormat="1">
      <c r="A164" s="18" t="s">
        <v>105</v>
      </c>
      <c r="B164" s="17">
        <v>2.4144000000000001</v>
      </c>
      <c r="C164" s="19">
        <f>B164*120</f>
        <v>289.72800000000001</v>
      </c>
      <c r="D164" s="20">
        <f>C164*70/100</f>
        <v>202.80959999999999</v>
      </c>
      <c r="E164" s="55">
        <v>0.85850000000000004</v>
      </c>
      <c r="F164" s="61">
        <v>72.739999999999995</v>
      </c>
      <c r="G164" s="61">
        <v>48.5</v>
      </c>
    </row>
    <row r="165" spans="1:7" s="4" customFormat="1">
      <c r="A165" s="24"/>
      <c r="B165" s="31"/>
      <c r="C165" s="32"/>
      <c r="D165" s="33"/>
      <c r="E165" s="31"/>
      <c r="F165" s="32"/>
      <c r="G165" s="32"/>
    </row>
    <row r="166" spans="1:7" s="4" customFormat="1">
      <c r="A166" s="24" t="s">
        <v>70</v>
      </c>
      <c r="B166" s="17">
        <v>11.462400000000001</v>
      </c>
      <c r="C166" s="19">
        <f>B166*100</f>
        <v>1146.24</v>
      </c>
      <c r="D166" s="20">
        <f>C166*70/100</f>
        <v>802.36800000000005</v>
      </c>
      <c r="E166" s="55">
        <v>9.7292000000000005</v>
      </c>
      <c r="F166" s="61">
        <v>719.43</v>
      </c>
      <c r="G166" s="61">
        <v>489.85</v>
      </c>
    </row>
    <row r="167" spans="1:7" s="4" customFormat="1">
      <c r="A167" s="24"/>
      <c r="B167" s="31"/>
      <c r="C167" s="32"/>
      <c r="D167" s="33"/>
      <c r="E167" s="31"/>
      <c r="F167" s="32"/>
      <c r="G167" s="32"/>
    </row>
    <row r="168" spans="1:7" s="4" customFormat="1">
      <c r="A168" s="24" t="s">
        <v>68</v>
      </c>
      <c r="B168" s="17">
        <v>0.79900000000000004</v>
      </c>
      <c r="C168" s="19">
        <f>B168*100</f>
        <v>79.900000000000006</v>
      </c>
      <c r="D168" s="20">
        <f>C168*70/100</f>
        <v>55.93</v>
      </c>
      <c r="E168" s="55">
        <v>0.34870000000000001</v>
      </c>
      <c r="F168" s="61">
        <v>28.73</v>
      </c>
      <c r="G168" s="61">
        <v>19.23</v>
      </c>
    </row>
    <row r="169" spans="1:7" s="4" customFormat="1">
      <c r="A169" s="24"/>
      <c r="B169" s="31"/>
      <c r="C169" s="32"/>
      <c r="D169" s="33"/>
      <c r="E169" s="31"/>
      <c r="F169" s="32"/>
      <c r="G169" s="32"/>
    </row>
    <row r="170" spans="1:7" s="4" customFormat="1">
      <c r="A170" s="24" t="s">
        <v>71</v>
      </c>
      <c r="B170" s="17">
        <v>1.8385</v>
      </c>
      <c r="C170" s="19">
        <f>B170*100</f>
        <v>183.85</v>
      </c>
      <c r="D170" s="20">
        <f>C170*70/100</f>
        <v>128.69499999999999</v>
      </c>
      <c r="E170" s="55">
        <v>1.1423000000000001</v>
      </c>
      <c r="F170" s="61">
        <v>92.72</v>
      </c>
      <c r="G170" s="61">
        <v>63.5</v>
      </c>
    </row>
    <row r="171" spans="1:7" s="4" customFormat="1">
      <c r="A171" s="24"/>
      <c r="B171" s="31"/>
      <c r="C171" s="32"/>
      <c r="D171" s="33"/>
      <c r="E171" s="31"/>
      <c r="F171" s="32"/>
      <c r="G171" s="32"/>
    </row>
    <row r="172" spans="1:7" s="4" customFormat="1">
      <c r="A172" s="24" t="s">
        <v>67</v>
      </c>
      <c r="B172" s="17">
        <v>9.2834000000000003</v>
      </c>
      <c r="C172" s="19">
        <f>B172*110</f>
        <v>1021.174</v>
      </c>
      <c r="D172" s="20">
        <f>C172*70/100</f>
        <v>714.82179999999994</v>
      </c>
      <c r="E172" s="55">
        <v>5.8452999999999999</v>
      </c>
      <c r="F172" s="61">
        <v>486.35</v>
      </c>
      <c r="G172" s="61">
        <v>335.82</v>
      </c>
    </row>
    <row r="173" spans="1:7" s="4" customFormat="1">
      <c r="A173" s="24"/>
      <c r="B173" s="31"/>
      <c r="C173" s="32"/>
      <c r="D173" s="33"/>
      <c r="E173" s="31"/>
      <c r="F173" s="32"/>
      <c r="G173" s="32"/>
    </row>
    <row r="174" spans="1:7" s="4" customFormat="1">
      <c r="A174" s="25" t="s">
        <v>69</v>
      </c>
      <c r="B174" s="54">
        <v>17.012699999999999</v>
      </c>
      <c r="C174" s="51">
        <v>0</v>
      </c>
      <c r="D174" s="52">
        <v>0</v>
      </c>
      <c r="E174" s="54">
        <v>8.5303000000000004</v>
      </c>
      <c r="F174" s="51">
        <v>512.24</v>
      </c>
      <c r="G174" s="51">
        <v>351.73</v>
      </c>
    </row>
    <row r="175" spans="1:7" s="4" customFormat="1">
      <c r="A175" s="25" t="s">
        <v>324</v>
      </c>
      <c r="B175" s="54">
        <v>0</v>
      </c>
      <c r="C175" s="51">
        <v>0</v>
      </c>
      <c r="D175" s="52">
        <v>0</v>
      </c>
      <c r="E175" s="54">
        <v>2.9039999999999999</v>
      </c>
      <c r="F175" s="51">
        <v>96.76</v>
      </c>
      <c r="G175" s="51">
        <v>63.08</v>
      </c>
    </row>
    <row r="176" spans="1:7" s="4" customFormat="1">
      <c r="A176" s="24" t="s">
        <v>69</v>
      </c>
      <c r="B176" s="17">
        <f>SUM(B174:B175)</f>
        <v>17.012699999999999</v>
      </c>
      <c r="C176" s="19">
        <f>B176*80</f>
        <v>1361.0159999999998</v>
      </c>
      <c r="D176" s="20">
        <f>C176*70/100</f>
        <v>952.71119999999996</v>
      </c>
      <c r="E176" s="55">
        <f>SUM(E174:E175)</f>
        <v>11.4343</v>
      </c>
      <c r="F176" s="61">
        <f>SUM(F174:F175)</f>
        <v>609</v>
      </c>
      <c r="G176" s="61">
        <f>SUM(G174:G175)</f>
        <v>414.81</v>
      </c>
    </row>
    <row r="177" spans="1:7" s="4" customFormat="1">
      <c r="A177" s="24"/>
      <c r="B177" s="31"/>
      <c r="C177" s="32"/>
      <c r="D177" s="33"/>
      <c r="E177" s="31"/>
      <c r="F177" s="32"/>
      <c r="G177" s="32"/>
    </row>
    <row r="178" spans="1:7" s="4" customFormat="1">
      <c r="A178" s="24" t="s">
        <v>72</v>
      </c>
      <c r="B178" s="17">
        <v>14.9156</v>
      </c>
      <c r="C178" s="19">
        <f>B178*120</f>
        <v>1789.8719999999998</v>
      </c>
      <c r="D178" s="20">
        <f>C178*70/100</f>
        <v>1252.9104</v>
      </c>
      <c r="E178" s="55">
        <v>2.7214</v>
      </c>
      <c r="F178" s="61">
        <v>231.16</v>
      </c>
      <c r="G178" s="61">
        <v>161.31</v>
      </c>
    </row>
    <row r="179" spans="1:7" s="4" customFormat="1">
      <c r="A179" s="24"/>
      <c r="B179" s="31"/>
      <c r="C179" s="32"/>
      <c r="D179" s="33"/>
      <c r="E179" s="31"/>
      <c r="F179" s="32"/>
      <c r="G179" s="32"/>
    </row>
    <row r="180" spans="1:7" s="4" customFormat="1">
      <c r="A180" s="26" t="s">
        <v>102</v>
      </c>
      <c r="B180" s="39">
        <f>SUM(B8,B16,B20,B22,B28,B34,B39,B44,B46,B50,B54,B59,B61,B66,B68,B74,B78,B85,B87,B92,B96,B98,B100,B102,B107,B111,B115,B119,B125,B127,B132,B136,B140,B142,B144,B148,B150,B152,B154,B158,B160,B162,B164,B166,B168,B170,B172,B176,B178)</f>
        <v>5306.6843000000008</v>
      </c>
      <c r="C180" s="40">
        <f t="shared" ref="C180:D180" si="19">SUM(C8,C16,C20,C22,C28,C34,C39,C44,C46,C50,C54,C59,C61,C66,C68,C74,C78,C85,C87,C92,C96,C98,C100,C102,C107,C111,C115,C119,C125,C127,C132,C136,C140,C142,C144,C148,C150,C152,C154,C158,C160,C162,C164,C166,C168,C170,C172,C176,C178)</f>
        <v>671399.75450000004</v>
      </c>
      <c r="D180" s="41">
        <f t="shared" si="19"/>
        <v>469979.82815000002</v>
      </c>
      <c r="E180" s="39">
        <f>SUM(E8,E16,E20,E22,E28,E34,E39,E44,E46,E50,E54,E59,E61,E66,E68,E74,E78,E85,E87,E92,E96,E98,E100,E102,E107,E111,E115,E119,E125,E127,E132,E136,E140,E142,E144,E148,E150,E152,E154,E158,E160,E162,E164,E166,E168,E170,E172,E176,E178)</f>
        <v>4969.5431760000001</v>
      </c>
      <c r="F180" s="40">
        <f>SUM(F8,F16,F20,F22,F28,F34,F39,F44,F46,F50,F54,F59,F61,F66,F68,F74,F78,F85,F87,F92,F96,F98,F100,F102,F107,F111,F115,F119,F125,F127,F132,F136,F140,F142,F144,F148,F150,F152,F154,F158,F160,F162,F164,F166,F168,F170,F172,F176,F178)</f>
        <v>448204.83999999985</v>
      </c>
      <c r="G180" s="40">
        <f>SUM(G8,G16,G20,G22,G28,G34,G39,G44,G46,G50,G54,G59,G61,G66,G68,G74,G78,G85,G87,G92,G96,G98,G100,G102,G107,G111,G115,G119,G125,G127,G132,G136,G140,G142,G144,G148,G150,G152,G154,G158,G160,G162,G164,G166,G168,G170,G172,G176,G178)</f>
        <v>313301.43999999989</v>
      </c>
    </row>
    <row r="181" spans="1:7">
      <c r="A181" s="24" t="s">
        <v>79</v>
      </c>
      <c r="B181" s="54">
        <v>0</v>
      </c>
      <c r="C181" s="58">
        <v>0</v>
      </c>
      <c r="D181" s="52">
        <f>C181*80/100</f>
        <v>0</v>
      </c>
      <c r="E181" s="50">
        <v>0.76370000000000005</v>
      </c>
      <c r="F181" s="60">
        <v>55.88</v>
      </c>
      <c r="G181" s="60">
        <v>41.8</v>
      </c>
    </row>
    <row r="182" spans="1:7">
      <c r="A182" s="24" t="s">
        <v>182</v>
      </c>
      <c r="B182" s="54">
        <v>0</v>
      </c>
      <c r="C182" s="51">
        <f t="shared" ref="C182" si="20">B182*180</f>
        <v>0</v>
      </c>
      <c r="D182" s="52">
        <f t="shared" ref="D182" si="21">C182*80/100</f>
        <v>0</v>
      </c>
      <c r="E182" s="50">
        <v>1.6586000000000001</v>
      </c>
      <c r="F182" s="60">
        <v>107.38</v>
      </c>
      <c r="G182" s="60">
        <v>75.42</v>
      </c>
    </row>
    <row r="183" spans="1:7">
      <c r="A183" s="24" t="s">
        <v>332</v>
      </c>
      <c r="B183" s="54">
        <v>0</v>
      </c>
      <c r="C183" s="51">
        <f t="shared" ref="C183" si="22">B183*180</f>
        <v>0</v>
      </c>
      <c r="D183" s="52">
        <f t="shared" ref="D183" si="23">C183*80/100</f>
        <v>0</v>
      </c>
      <c r="E183" s="50">
        <v>0</v>
      </c>
      <c r="F183" s="60">
        <v>10.25</v>
      </c>
      <c r="G183" s="60">
        <v>7</v>
      </c>
    </row>
    <row r="184" spans="1:7">
      <c r="A184" s="24" t="s">
        <v>110</v>
      </c>
      <c r="B184" s="54">
        <v>12.9031</v>
      </c>
      <c r="C184" s="51">
        <f>B184*180</f>
        <v>2322.558</v>
      </c>
      <c r="D184" s="52">
        <f>C184*80/100</f>
        <v>1858.0464000000002</v>
      </c>
      <c r="E184" s="50">
        <v>5.6083470000000002</v>
      </c>
      <c r="F184" s="60">
        <v>318.05</v>
      </c>
      <c r="G184" s="60">
        <v>244.02</v>
      </c>
    </row>
    <row r="185" spans="1:7">
      <c r="A185" s="24" t="s">
        <v>329</v>
      </c>
      <c r="B185" s="54">
        <v>0</v>
      </c>
      <c r="C185" s="51">
        <f>B185*180</f>
        <v>0</v>
      </c>
      <c r="D185" s="52">
        <f>C185*80/100</f>
        <v>0</v>
      </c>
      <c r="E185" s="50">
        <v>0.12815299999999999</v>
      </c>
      <c r="F185" s="60">
        <v>8</v>
      </c>
      <c r="G185" s="60">
        <v>2.5</v>
      </c>
    </row>
    <row r="186" spans="1:7">
      <c r="A186" s="24" t="s">
        <v>239</v>
      </c>
      <c r="B186" s="54">
        <v>0.25700000000000001</v>
      </c>
      <c r="C186" s="51">
        <f>B186*180</f>
        <v>46.26</v>
      </c>
      <c r="D186" s="52">
        <f>C186*80/100</f>
        <v>37.007999999999996</v>
      </c>
      <c r="E186" s="50">
        <v>0.95879999999999999</v>
      </c>
      <c r="F186" s="60">
        <v>76</v>
      </c>
      <c r="G186" s="60">
        <v>56.620000000000005</v>
      </c>
    </row>
    <row r="187" spans="1:7">
      <c r="A187" s="24" t="s">
        <v>247</v>
      </c>
      <c r="B187" s="54">
        <v>0</v>
      </c>
      <c r="C187" s="51">
        <f>B187*180</f>
        <v>0</v>
      </c>
      <c r="D187" s="52">
        <f>C187*80/100</f>
        <v>0</v>
      </c>
      <c r="E187" s="50">
        <v>0.2379</v>
      </c>
      <c r="F187" s="60">
        <v>5</v>
      </c>
      <c r="G187" s="60">
        <v>4</v>
      </c>
    </row>
    <row r="188" spans="1:7">
      <c r="A188" s="24" t="s">
        <v>174</v>
      </c>
      <c r="B188" s="54">
        <v>0</v>
      </c>
      <c r="C188" s="51">
        <f>B188*180</f>
        <v>0</v>
      </c>
      <c r="D188" s="52">
        <f>C188*80/100</f>
        <v>0</v>
      </c>
      <c r="E188" s="50">
        <v>0.57799999999999996</v>
      </c>
      <c r="F188" s="60">
        <v>39.85</v>
      </c>
      <c r="G188" s="60">
        <v>27.28</v>
      </c>
    </row>
    <row r="189" spans="1:7">
      <c r="A189" s="24" t="s">
        <v>168</v>
      </c>
      <c r="B189" s="54">
        <v>0</v>
      </c>
      <c r="C189" s="51">
        <f t="shared" ref="C189:C196" si="24">B189*180</f>
        <v>0</v>
      </c>
      <c r="D189" s="52">
        <v>0</v>
      </c>
      <c r="E189" s="50">
        <v>1.1099000000000001</v>
      </c>
      <c r="F189" s="60">
        <v>62.7</v>
      </c>
      <c r="G189" s="60">
        <v>46.66</v>
      </c>
    </row>
    <row r="190" spans="1:7">
      <c r="A190" s="24" t="s">
        <v>141</v>
      </c>
      <c r="B190" s="54">
        <v>0</v>
      </c>
      <c r="C190" s="51">
        <f t="shared" si="24"/>
        <v>0</v>
      </c>
      <c r="D190" s="52">
        <v>0</v>
      </c>
      <c r="E190" s="50">
        <v>3.2153999999999998</v>
      </c>
      <c r="F190" s="60">
        <v>140.56</v>
      </c>
      <c r="G190" s="60">
        <v>105.13</v>
      </c>
    </row>
    <row r="191" spans="1:7">
      <c r="A191" s="24" t="s">
        <v>335</v>
      </c>
      <c r="B191" s="54">
        <v>0</v>
      </c>
      <c r="C191" s="51">
        <f t="shared" ref="C191" si="25">B191*180</f>
        <v>0</v>
      </c>
      <c r="D191" s="52">
        <v>0</v>
      </c>
      <c r="E191" s="50">
        <v>8.9999999999999993E-3</v>
      </c>
      <c r="F191" s="60">
        <v>1.55</v>
      </c>
      <c r="G191" s="60">
        <v>0.81</v>
      </c>
    </row>
    <row r="192" spans="1:7">
      <c r="A192" s="24" t="s">
        <v>330</v>
      </c>
      <c r="B192" s="54">
        <v>0</v>
      </c>
      <c r="C192" s="51">
        <f t="shared" ref="C192" si="26">B192*180</f>
        <v>0</v>
      </c>
      <c r="D192" s="52">
        <v>0</v>
      </c>
      <c r="E192" s="50">
        <v>0.2135</v>
      </c>
      <c r="F192" s="60">
        <v>16.899999999999999</v>
      </c>
      <c r="G192" s="60">
        <v>11.6</v>
      </c>
    </row>
    <row r="193" spans="1:7">
      <c r="A193" s="24" t="s">
        <v>165</v>
      </c>
      <c r="B193" s="54">
        <v>0</v>
      </c>
      <c r="C193" s="51">
        <f t="shared" si="24"/>
        <v>0</v>
      </c>
      <c r="D193" s="52">
        <v>0</v>
      </c>
      <c r="E193" s="50">
        <v>1.7549869999999999</v>
      </c>
      <c r="F193" s="60">
        <v>231.45</v>
      </c>
      <c r="G193" s="60">
        <v>180.84</v>
      </c>
    </row>
    <row r="194" spans="1:7">
      <c r="A194" s="24" t="s">
        <v>240</v>
      </c>
      <c r="B194" s="54">
        <v>0</v>
      </c>
      <c r="C194" s="51">
        <f t="shared" si="24"/>
        <v>0</v>
      </c>
      <c r="D194" s="52">
        <v>0</v>
      </c>
      <c r="E194" s="50">
        <v>0.26881300000000002</v>
      </c>
      <c r="F194" s="60">
        <v>34.75</v>
      </c>
      <c r="G194" s="60">
        <v>27.44</v>
      </c>
    </row>
    <row r="195" spans="1:7">
      <c r="A195" s="24" t="s">
        <v>175</v>
      </c>
      <c r="B195" s="54">
        <v>0</v>
      </c>
      <c r="C195" s="51">
        <f t="shared" si="24"/>
        <v>0</v>
      </c>
      <c r="D195" s="52">
        <v>0</v>
      </c>
      <c r="E195" s="50">
        <v>0.55035000000000001</v>
      </c>
      <c r="F195" s="60">
        <v>65.8</v>
      </c>
      <c r="G195" s="60">
        <v>47.85</v>
      </c>
    </row>
    <row r="196" spans="1:7">
      <c r="A196" s="24" t="s">
        <v>242</v>
      </c>
      <c r="B196" s="54">
        <v>0</v>
      </c>
      <c r="C196" s="51">
        <f t="shared" si="24"/>
        <v>0</v>
      </c>
      <c r="D196" s="52">
        <v>0</v>
      </c>
      <c r="E196" s="50">
        <v>0.33145000000000002</v>
      </c>
      <c r="F196" s="60">
        <v>42.9</v>
      </c>
      <c r="G196" s="60">
        <v>30.32</v>
      </c>
    </row>
    <row r="197" spans="1:7">
      <c r="A197" s="24" t="s">
        <v>213</v>
      </c>
      <c r="B197" s="54">
        <v>0</v>
      </c>
      <c r="C197" s="51">
        <f>B197*180</f>
        <v>0</v>
      </c>
      <c r="D197" s="52">
        <f>C197*80/100</f>
        <v>0</v>
      </c>
      <c r="E197" s="50">
        <v>0.4103</v>
      </c>
      <c r="F197" s="60">
        <v>31.5</v>
      </c>
      <c r="G197" s="60">
        <v>19.11</v>
      </c>
    </row>
    <row r="198" spans="1:7">
      <c r="A198" s="24" t="s">
        <v>169</v>
      </c>
      <c r="B198" s="54">
        <v>0</v>
      </c>
      <c r="C198" s="51">
        <f>B198*180</f>
        <v>0</v>
      </c>
      <c r="D198" s="52">
        <f>C198*80/100</f>
        <v>0</v>
      </c>
      <c r="E198" s="50">
        <v>1.2545999999999999</v>
      </c>
      <c r="F198" s="60">
        <v>101.95</v>
      </c>
      <c r="G198" s="60">
        <v>81.56</v>
      </c>
    </row>
    <row r="199" spans="1:7">
      <c r="A199" s="24" t="s">
        <v>331</v>
      </c>
      <c r="B199" s="54">
        <v>0</v>
      </c>
      <c r="C199" s="51">
        <f>B199*180</f>
        <v>0</v>
      </c>
      <c r="D199" s="52">
        <f>C199*80/100</f>
        <v>0</v>
      </c>
      <c r="E199" s="50">
        <v>0.25769999999999998</v>
      </c>
      <c r="F199" s="60">
        <v>4</v>
      </c>
      <c r="G199" s="60">
        <v>2.14</v>
      </c>
    </row>
    <row r="200" spans="1:7">
      <c r="A200" s="24" t="s">
        <v>215</v>
      </c>
      <c r="B200" s="54">
        <v>0</v>
      </c>
      <c r="C200" s="51">
        <f>B200*180</f>
        <v>0</v>
      </c>
      <c r="D200" s="52">
        <f>C200*80/100</f>
        <v>0</v>
      </c>
      <c r="E200" s="50">
        <v>5.9700000000000003E-2</v>
      </c>
      <c r="F200" s="60">
        <v>4.5</v>
      </c>
      <c r="G200" s="60">
        <v>3.6</v>
      </c>
    </row>
    <row r="201" spans="1:7">
      <c r="A201" s="24" t="s">
        <v>183</v>
      </c>
      <c r="B201" s="54">
        <v>0</v>
      </c>
      <c r="C201" s="51">
        <f>B201*120</f>
        <v>0</v>
      </c>
      <c r="D201" s="52">
        <v>0</v>
      </c>
      <c r="E201" s="50">
        <v>3.27E-2</v>
      </c>
      <c r="F201" s="60">
        <v>5.85</v>
      </c>
      <c r="G201" s="60">
        <v>3.48</v>
      </c>
    </row>
    <row r="202" spans="1:7">
      <c r="A202" s="24" t="s">
        <v>111</v>
      </c>
      <c r="B202" s="54">
        <v>5.9630999999999998</v>
      </c>
      <c r="C202" s="51">
        <f>B202*180</f>
        <v>1073.3579999999999</v>
      </c>
      <c r="D202" s="52">
        <f>C202*80/100</f>
        <v>858.68640000000005</v>
      </c>
      <c r="E202" s="50">
        <v>8.7499999999999994E-2</v>
      </c>
      <c r="F202" s="60">
        <v>11</v>
      </c>
      <c r="G202" s="60">
        <v>7.41</v>
      </c>
    </row>
    <row r="203" spans="1:7">
      <c r="A203" s="57" t="s">
        <v>179</v>
      </c>
      <c r="B203" s="54">
        <v>0</v>
      </c>
      <c r="C203" s="51">
        <f t="shared" ref="C203" si="27">B203*180</f>
        <v>0</v>
      </c>
      <c r="D203" s="52">
        <f>C203*80/100</f>
        <v>0</v>
      </c>
      <c r="E203" s="50">
        <v>0.33810000000000001</v>
      </c>
      <c r="F203" s="60">
        <v>24.06</v>
      </c>
      <c r="G203" s="60">
        <v>17.22</v>
      </c>
    </row>
    <row r="204" spans="1:7">
      <c r="A204" s="24" t="s">
        <v>139</v>
      </c>
      <c r="B204" s="54">
        <v>0.87360000000000004</v>
      </c>
      <c r="C204" s="51">
        <f>B204*190</f>
        <v>165.98400000000001</v>
      </c>
      <c r="D204" s="52">
        <f>C204*80/100</f>
        <v>132.78720000000001</v>
      </c>
      <c r="E204" s="50">
        <v>2.5710109999999999</v>
      </c>
      <c r="F204" s="60">
        <v>1024.92</v>
      </c>
      <c r="G204" s="60">
        <v>812.97</v>
      </c>
    </row>
    <row r="205" spans="1:7">
      <c r="A205" s="24" t="s">
        <v>140</v>
      </c>
      <c r="B205" s="54">
        <v>0</v>
      </c>
      <c r="C205" s="51">
        <f>B205*190</f>
        <v>0</v>
      </c>
      <c r="D205" s="52">
        <f>C205*80/100</f>
        <v>0</v>
      </c>
      <c r="E205" s="50">
        <v>0.98968899999999993</v>
      </c>
      <c r="F205" s="60">
        <v>102.9</v>
      </c>
      <c r="G205" s="60">
        <v>76.760000000000005</v>
      </c>
    </row>
    <row r="206" spans="1:7">
      <c r="A206" s="24" t="s">
        <v>180</v>
      </c>
      <c r="B206" s="54">
        <v>0</v>
      </c>
      <c r="C206" s="51">
        <f>B206*180</f>
        <v>0</v>
      </c>
      <c r="D206" s="52">
        <f>C206*80/100</f>
        <v>0</v>
      </c>
      <c r="E206" s="50">
        <v>1.5046999999999999</v>
      </c>
      <c r="F206" s="60">
        <v>89.15</v>
      </c>
      <c r="G206" s="60">
        <v>62.69</v>
      </c>
    </row>
    <row r="207" spans="1:7">
      <c r="A207" s="24" t="s">
        <v>243</v>
      </c>
      <c r="B207" s="54">
        <v>0</v>
      </c>
      <c r="C207" s="51">
        <f t="shared" ref="C207" si="28">B207*180</f>
        <v>0</v>
      </c>
      <c r="D207" s="52">
        <f t="shared" ref="D207" si="29">C207*80/100</f>
        <v>0</v>
      </c>
      <c r="E207" s="50">
        <v>0.23710000000000001</v>
      </c>
      <c r="F207" s="60">
        <v>12.3</v>
      </c>
      <c r="G207" s="60">
        <v>8.4</v>
      </c>
    </row>
    <row r="208" spans="1:7">
      <c r="A208" s="24" t="s">
        <v>225</v>
      </c>
      <c r="B208" s="54">
        <v>0</v>
      </c>
      <c r="C208" s="51">
        <f t="shared" ref="C208" si="30">B208*180</f>
        <v>0</v>
      </c>
      <c r="D208" s="52">
        <f t="shared" ref="D208" si="31">C208*80/100</f>
        <v>0</v>
      </c>
      <c r="E208" s="8">
        <v>4.3799999999999999E-2</v>
      </c>
      <c r="F208" s="51">
        <v>5.3</v>
      </c>
      <c r="G208" s="51">
        <v>3.62</v>
      </c>
    </row>
    <row r="209" spans="1:7">
      <c r="A209" s="24" t="s">
        <v>217</v>
      </c>
      <c r="B209" s="54">
        <v>0</v>
      </c>
      <c r="C209" s="51">
        <f>B209*180</f>
        <v>0</v>
      </c>
      <c r="D209" s="52">
        <f>C209*80/100</f>
        <v>0</v>
      </c>
      <c r="E209" s="50">
        <v>0.17219999999999999</v>
      </c>
      <c r="F209" s="60">
        <v>12.5</v>
      </c>
      <c r="G209" s="60">
        <v>8.4</v>
      </c>
    </row>
    <row r="210" spans="1:7">
      <c r="A210" s="24" t="s">
        <v>81</v>
      </c>
      <c r="B210" s="54">
        <v>0</v>
      </c>
      <c r="C210" s="51">
        <f>B210*180</f>
        <v>0</v>
      </c>
      <c r="D210" s="52">
        <f>C210*80/100</f>
        <v>0</v>
      </c>
      <c r="E210" s="50">
        <v>4.5763999999999996</v>
      </c>
      <c r="F210" s="60">
        <v>1095.51</v>
      </c>
      <c r="G210" s="60">
        <v>868.44</v>
      </c>
    </row>
    <row r="211" spans="1:7">
      <c r="A211" s="24" t="s">
        <v>333</v>
      </c>
      <c r="B211" s="54">
        <v>0</v>
      </c>
      <c r="C211" s="51">
        <f>B211*180</f>
        <v>0</v>
      </c>
      <c r="D211" s="52">
        <f>C211*80/100</f>
        <v>0</v>
      </c>
      <c r="E211" s="50">
        <v>0.2447</v>
      </c>
      <c r="F211" s="60">
        <v>18.2</v>
      </c>
      <c r="G211" s="60">
        <v>14.56</v>
      </c>
    </row>
    <row r="212" spans="1:7">
      <c r="A212" s="24" t="s">
        <v>334</v>
      </c>
      <c r="B212" s="54">
        <v>0</v>
      </c>
      <c r="C212" s="51">
        <f>B212*180</f>
        <v>0</v>
      </c>
      <c r="D212" s="52">
        <f>C212*80/100</f>
        <v>0</v>
      </c>
      <c r="E212" s="50">
        <v>0.2225</v>
      </c>
      <c r="F212" s="60">
        <v>24</v>
      </c>
      <c r="G212" s="60">
        <v>16.98</v>
      </c>
    </row>
    <row r="213" spans="1:7">
      <c r="A213" s="24" t="s">
        <v>138</v>
      </c>
      <c r="B213" s="54">
        <v>0</v>
      </c>
      <c r="C213" s="51">
        <f>B213*190</f>
        <v>0</v>
      </c>
      <c r="D213" s="52">
        <f t="shared" ref="D213" si="32">C213*80/100</f>
        <v>0</v>
      </c>
      <c r="E213" s="50">
        <v>3.7395999999999998</v>
      </c>
      <c r="F213" s="60">
        <v>573.48</v>
      </c>
      <c r="G213" s="60">
        <v>438.72</v>
      </c>
    </row>
    <row r="214" spans="1:7">
      <c r="A214" s="24" t="s">
        <v>328</v>
      </c>
      <c r="B214" s="54">
        <v>0</v>
      </c>
      <c r="C214" s="51">
        <f>B214*190</f>
        <v>0</v>
      </c>
      <c r="D214" s="52">
        <f t="shared" ref="D214" si="33">C214*80/100</f>
        <v>0</v>
      </c>
      <c r="E214" s="50">
        <v>1.4E-2</v>
      </c>
      <c r="F214" s="50">
        <v>0.6</v>
      </c>
      <c r="G214" s="50">
        <v>0.28999999999999998</v>
      </c>
    </row>
    <row r="215" spans="1:7">
      <c r="A215" s="24" t="s">
        <v>137</v>
      </c>
      <c r="B215" s="54">
        <v>0</v>
      </c>
      <c r="C215" s="51">
        <f>B215*190</f>
        <v>0</v>
      </c>
      <c r="D215" s="52">
        <f>C215*80/100</f>
        <v>0</v>
      </c>
      <c r="E215" s="50">
        <v>2.5055999999999998</v>
      </c>
      <c r="F215" s="60">
        <v>230.74</v>
      </c>
      <c r="G215" s="60">
        <v>171.79</v>
      </c>
    </row>
    <row r="216" spans="1:7">
      <c r="A216" s="24" t="s">
        <v>181</v>
      </c>
      <c r="B216" s="54">
        <v>0</v>
      </c>
      <c r="C216" s="51">
        <f>B216*180</f>
        <v>0</v>
      </c>
      <c r="D216" s="52">
        <f>C216*80/100</f>
        <v>0</v>
      </c>
      <c r="E216" s="50">
        <v>1.8023</v>
      </c>
      <c r="F216" s="60">
        <v>150.84</v>
      </c>
      <c r="G216" s="60">
        <v>111.26</v>
      </c>
    </row>
    <row r="217" spans="1:7">
      <c r="A217" s="24" t="s">
        <v>245</v>
      </c>
      <c r="B217" s="54">
        <v>0</v>
      </c>
      <c r="C217" s="51">
        <f>B217*180</f>
        <v>0</v>
      </c>
      <c r="D217" s="52">
        <v>0</v>
      </c>
      <c r="E217" s="50">
        <v>0.4173</v>
      </c>
      <c r="F217" s="60">
        <v>16.649999999999999</v>
      </c>
      <c r="G217" s="60">
        <v>12.06</v>
      </c>
    </row>
    <row r="218" spans="1:7" s="4" customFormat="1">
      <c r="A218" s="30" t="s">
        <v>254</v>
      </c>
      <c r="B218" s="39">
        <f>SUM(B181:B217)</f>
        <v>19.9968</v>
      </c>
      <c r="C218" s="40">
        <f>SUM(C181:C217)</f>
        <v>3608.1600000000003</v>
      </c>
      <c r="D218" s="41">
        <f>SUM(D181:D217)</f>
        <v>2886.5280000000007</v>
      </c>
      <c r="E218" s="39">
        <f>SUM(E181:E217)</f>
        <v>38.868400000000001</v>
      </c>
      <c r="F218" s="40">
        <f t="shared" ref="F218:G218" si="34">SUM(F181:F217)</f>
        <v>4756.9700000000012</v>
      </c>
      <c r="G218" s="40">
        <f t="shared" si="34"/>
        <v>3650.7500000000005</v>
      </c>
    </row>
    <row r="219" spans="1:7">
      <c r="A219" s="24" t="s">
        <v>136</v>
      </c>
      <c r="B219" s="54">
        <v>1.7719</v>
      </c>
      <c r="C219" s="51">
        <f>B219*195</f>
        <v>345.52050000000003</v>
      </c>
      <c r="D219" s="52">
        <f t="shared" ref="D219:D246" si="35">C219*80/100</f>
        <v>276.41640000000001</v>
      </c>
      <c r="E219" s="64">
        <v>0</v>
      </c>
      <c r="F219" s="60">
        <v>389.69</v>
      </c>
      <c r="G219" s="60">
        <v>311.73</v>
      </c>
    </row>
    <row r="220" spans="1:7">
      <c r="A220" s="24" t="s">
        <v>256</v>
      </c>
      <c r="B220" s="54">
        <v>0</v>
      </c>
      <c r="C220" s="51">
        <f t="shared" ref="C220:C229" si="36">B220*195</f>
        <v>0</v>
      </c>
      <c r="D220" s="52">
        <f t="shared" si="35"/>
        <v>0</v>
      </c>
      <c r="E220" s="64">
        <v>0.24729999999999999</v>
      </c>
      <c r="F220" s="60">
        <v>20.2</v>
      </c>
      <c r="G220" s="60">
        <v>16.16</v>
      </c>
    </row>
    <row r="221" spans="1:7">
      <c r="A221" s="24" t="s">
        <v>120</v>
      </c>
      <c r="B221" s="54">
        <v>0</v>
      </c>
      <c r="C221" s="51">
        <f t="shared" si="36"/>
        <v>0</v>
      </c>
      <c r="D221" s="52">
        <f t="shared" si="35"/>
        <v>0</v>
      </c>
      <c r="E221" s="64">
        <v>0</v>
      </c>
      <c r="F221" s="60">
        <v>1173.49</v>
      </c>
      <c r="G221" s="60">
        <v>938.76</v>
      </c>
    </row>
    <row r="222" spans="1:7">
      <c r="A222" s="24" t="s">
        <v>304</v>
      </c>
      <c r="B222" s="54">
        <v>0.2379</v>
      </c>
      <c r="C222" s="51">
        <f t="shared" ref="C222" si="37">B222*195</f>
        <v>46.390500000000003</v>
      </c>
      <c r="D222" s="52">
        <f t="shared" ref="D222" si="38">C222*80/100</f>
        <v>37.112400000000001</v>
      </c>
      <c r="E222" s="64">
        <v>0</v>
      </c>
      <c r="F222" s="60">
        <v>0</v>
      </c>
      <c r="G222" s="60">
        <v>0</v>
      </c>
    </row>
    <row r="223" spans="1:7">
      <c r="A223" s="24" t="s">
        <v>135</v>
      </c>
      <c r="B223" s="54">
        <v>0</v>
      </c>
      <c r="C223" s="51">
        <f t="shared" si="36"/>
        <v>0</v>
      </c>
      <c r="D223" s="52">
        <f t="shared" si="35"/>
        <v>0</v>
      </c>
      <c r="E223" s="64">
        <v>0.1298</v>
      </c>
      <c r="F223" s="60">
        <v>14.85</v>
      </c>
      <c r="G223" s="60">
        <v>11.88</v>
      </c>
    </row>
    <row r="224" spans="1:7">
      <c r="A224" s="24" t="s">
        <v>121</v>
      </c>
      <c r="B224" s="54">
        <v>1.1446000000000001</v>
      </c>
      <c r="C224" s="51">
        <f t="shared" si="36"/>
        <v>223.197</v>
      </c>
      <c r="D224" s="52">
        <f t="shared" si="35"/>
        <v>178.55760000000001</v>
      </c>
      <c r="E224" s="64">
        <v>0.13300000000000001</v>
      </c>
      <c r="F224" s="60">
        <v>8.74</v>
      </c>
      <c r="G224" s="60">
        <v>6.99</v>
      </c>
    </row>
    <row r="225" spans="1:7">
      <c r="A225" s="24" t="s">
        <v>184</v>
      </c>
      <c r="B225" s="54">
        <v>2.1919</v>
      </c>
      <c r="C225" s="51">
        <f>B225*195</f>
        <v>427.4205</v>
      </c>
      <c r="D225" s="52">
        <f>C225*80/100</f>
        <v>341.93639999999999</v>
      </c>
      <c r="E225" s="54">
        <v>0</v>
      </c>
      <c r="F225" s="51">
        <v>0</v>
      </c>
      <c r="G225" s="51">
        <v>0</v>
      </c>
    </row>
    <row r="226" spans="1:7">
      <c r="A226" s="24" t="s">
        <v>122</v>
      </c>
      <c r="B226" s="54">
        <v>0</v>
      </c>
      <c r="C226" s="51">
        <f t="shared" si="36"/>
        <v>0</v>
      </c>
      <c r="D226" s="52">
        <f t="shared" si="35"/>
        <v>0</v>
      </c>
      <c r="E226" s="64">
        <v>0.14030000000000001</v>
      </c>
      <c r="F226" s="60">
        <v>18.16</v>
      </c>
      <c r="G226" s="60">
        <v>14.53</v>
      </c>
    </row>
    <row r="227" spans="1:7">
      <c r="A227" s="24" t="s">
        <v>123</v>
      </c>
      <c r="B227" s="54">
        <v>0.87219999999999998</v>
      </c>
      <c r="C227" s="51">
        <f t="shared" si="36"/>
        <v>170.07900000000001</v>
      </c>
      <c r="D227" s="52">
        <f t="shared" si="35"/>
        <v>136.06319999999999</v>
      </c>
      <c r="E227" s="64">
        <v>0.1116</v>
      </c>
      <c r="F227" s="60">
        <v>16.72</v>
      </c>
      <c r="G227" s="60">
        <v>13.38</v>
      </c>
    </row>
    <row r="228" spans="1:7">
      <c r="A228" s="24" t="s">
        <v>119</v>
      </c>
      <c r="B228" s="54">
        <v>6.3677999999999999</v>
      </c>
      <c r="C228" s="51">
        <f t="shared" si="36"/>
        <v>1241.721</v>
      </c>
      <c r="D228" s="52">
        <f t="shared" si="35"/>
        <v>993.37679999999989</v>
      </c>
      <c r="E228" s="64">
        <v>0.47870000000000001</v>
      </c>
      <c r="F228" s="60">
        <v>31.03</v>
      </c>
      <c r="G228" s="60">
        <v>24.83</v>
      </c>
    </row>
    <row r="229" spans="1:7">
      <c r="A229" s="24" t="s">
        <v>124</v>
      </c>
      <c r="B229" s="54">
        <v>4.8772000000000002</v>
      </c>
      <c r="C229" s="51">
        <f t="shared" si="36"/>
        <v>951.05400000000009</v>
      </c>
      <c r="D229" s="52">
        <f t="shared" si="35"/>
        <v>760.84320000000002</v>
      </c>
      <c r="E229" s="54">
        <v>0</v>
      </c>
      <c r="F229" s="51">
        <v>0</v>
      </c>
      <c r="G229" s="51">
        <v>0</v>
      </c>
    </row>
    <row r="230" spans="1:7">
      <c r="A230" s="24" t="s">
        <v>185</v>
      </c>
      <c r="B230" s="54">
        <v>6.0983000000000001</v>
      </c>
      <c r="C230" s="51">
        <f>B230*195</f>
        <v>1189.1685</v>
      </c>
      <c r="D230" s="52">
        <f>C230*80/100</f>
        <v>951.33479999999997</v>
      </c>
      <c r="E230" s="66">
        <v>0</v>
      </c>
      <c r="F230" s="69">
        <v>0</v>
      </c>
      <c r="G230" s="69">
        <v>0</v>
      </c>
    </row>
    <row r="231" spans="1:7">
      <c r="A231" s="24" t="s">
        <v>216</v>
      </c>
      <c r="B231" s="54">
        <v>0</v>
      </c>
      <c r="C231" s="51">
        <f>B231*195</f>
        <v>0</v>
      </c>
      <c r="D231" s="52">
        <f>C231*80/100</f>
        <v>0</v>
      </c>
      <c r="E231" s="64">
        <v>0</v>
      </c>
      <c r="F231" s="50">
        <v>0.96</v>
      </c>
      <c r="G231" s="50">
        <v>0.77</v>
      </c>
    </row>
    <row r="232" spans="1:7">
      <c r="A232" s="24" t="s">
        <v>134</v>
      </c>
      <c r="B232" s="54">
        <v>0</v>
      </c>
      <c r="C232" s="51">
        <f>B232*120</f>
        <v>0</v>
      </c>
      <c r="D232" s="52">
        <v>0</v>
      </c>
      <c r="E232" s="64">
        <v>3.4799999999999998E-2</v>
      </c>
      <c r="F232" s="60">
        <v>15.07</v>
      </c>
      <c r="G232" s="60">
        <v>12.06</v>
      </c>
    </row>
    <row r="233" spans="1:7">
      <c r="A233" s="24" t="s">
        <v>257</v>
      </c>
      <c r="B233" s="54">
        <v>0</v>
      </c>
      <c r="C233" s="51">
        <f>B233*230</f>
        <v>0</v>
      </c>
      <c r="D233" s="52">
        <f t="shared" si="35"/>
        <v>0</v>
      </c>
      <c r="E233" s="64">
        <v>0.17349999999999999</v>
      </c>
      <c r="F233" s="60">
        <v>12.48</v>
      </c>
      <c r="G233" s="60">
        <v>9.98</v>
      </c>
    </row>
    <row r="234" spans="1:7">
      <c r="A234" s="24" t="s">
        <v>133</v>
      </c>
      <c r="B234" s="54">
        <v>3.9600000000000003E-2</v>
      </c>
      <c r="C234" s="51">
        <f t="shared" ref="C234" si="39">B234*230</f>
        <v>9.1080000000000005</v>
      </c>
      <c r="D234" s="52">
        <f t="shared" si="35"/>
        <v>7.2864000000000013</v>
      </c>
      <c r="E234" s="64">
        <v>3.6793</v>
      </c>
      <c r="F234" s="60">
        <v>270.49</v>
      </c>
      <c r="G234" s="60">
        <v>216.4</v>
      </c>
    </row>
    <row r="235" spans="1:7">
      <c r="A235" s="24" t="s">
        <v>132</v>
      </c>
      <c r="B235" s="54">
        <v>0</v>
      </c>
      <c r="C235" s="51">
        <f t="shared" ref="C235:C243" si="40">B235*195</f>
        <v>0</v>
      </c>
      <c r="D235" s="52">
        <f t="shared" si="35"/>
        <v>0</v>
      </c>
      <c r="E235" s="64">
        <v>0.43230000000000002</v>
      </c>
      <c r="F235" s="60">
        <v>5411.03</v>
      </c>
      <c r="G235" s="60">
        <v>4328.82</v>
      </c>
    </row>
    <row r="236" spans="1:7">
      <c r="A236" s="24" t="s">
        <v>125</v>
      </c>
      <c r="B236" s="54">
        <v>2.46E-2</v>
      </c>
      <c r="C236" s="51">
        <f t="shared" si="40"/>
        <v>4.7969999999999997</v>
      </c>
      <c r="D236" s="52">
        <f t="shared" si="35"/>
        <v>3.8376000000000001</v>
      </c>
      <c r="E236" s="64">
        <v>0</v>
      </c>
      <c r="F236" s="60">
        <v>4.29</v>
      </c>
      <c r="G236" s="60">
        <v>3.43</v>
      </c>
    </row>
    <row r="237" spans="1:7">
      <c r="A237" s="24" t="s">
        <v>218</v>
      </c>
      <c r="B237" s="54">
        <v>6.3799999999999996E-2</v>
      </c>
      <c r="C237" s="51">
        <f t="shared" ref="C237" si="41">B237*195</f>
        <v>12.440999999999999</v>
      </c>
      <c r="D237" s="52">
        <f t="shared" ref="D237" si="42">C237*80/100</f>
        <v>9.9527999999999999</v>
      </c>
      <c r="E237" s="54">
        <v>0</v>
      </c>
      <c r="F237" s="51">
        <v>0</v>
      </c>
      <c r="G237" s="51">
        <v>0</v>
      </c>
    </row>
    <row r="238" spans="1:7">
      <c r="A238" s="24" t="s">
        <v>126</v>
      </c>
      <c r="B238" s="54">
        <v>2.3298999999999999</v>
      </c>
      <c r="C238" s="51">
        <f t="shared" si="40"/>
        <v>454.33049999999997</v>
      </c>
      <c r="D238" s="52">
        <f t="shared" si="35"/>
        <v>363.46439999999996</v>
      </c>
      <c r="E238" s="54">
        <v>0</v>
      </c>
      <c r="F238" s="51">
        <v>0</v>
      </c>
      <c r="G238" s="51">
        <v>0</v>
      </c>
    </row>
    <row r="239" spans="1:7">
      <c r="A239" s="24" t="s">
        <v>127</v>
      </c>
      <c r="B239" s="54">
        <v>1.9285000000000001</v>
      </c>
      <c r="C239" s="51">
        <f t="shared" si="40"/>
        <v>376.0575</v>
      </c>
      <c r="D239" s="52">
        <f t="shared" si="35"/>
        <v>300.846</v>
      </c>
      <c r="E239" s="54">
        <v>0.19650000000000001</v>
      </c>
      <c r="F239" s="51">
        <v>12.85</v>
      </c>
      <c r="G239" s="51">
        <v>10.28</v>
      </c>
    </row>
    <row r="240" spans="1:7">
      <c r="A240" s="24" t="s">
        <v>128</v>
      </c>
      <c r="B240" s="54">
        <v>1.0254000000000001</v>
      </c>
      <c r="C240" s="51">
        <f t="shared" si="40"/>
        <v>199.95300000000003</v>
      </c>
      <c r="D240" s="52">
        <f t="shared" si="35"/>
        <v>159.9624</v>
      </c>
      <c r="E240" s="54">
        <v>0</v>
      </c>
      <c r="F240" s="51">
        <v>0</v>
      </c>
      <c r="G240" s="51">
        <v>0</v>
      </c>
    </row>
    <row r="241" spans="1:7">
      <c r="A241" s="24" t="s">
        <v>129</v>
      </c>
      <c r="B241" s="54">
        <v>2.1021999999999998</v>
      </c>
      <c r="C241" s="51">
        <f t="shared" si="40"/>
        <v>409.92899999999997</v>
      </c>
      <c r="D241" s="52">
        <f t="shared" si="35"/>
        <v>327.94319999999999</v>
      </c>
      <c r="E241" s="54">
        <v>0.18329999999999999</v>
      </c>
      <c r="F241" s="51">
        <v>7.3</v>
      </c>
      <c r="G241" s="51">
        <v>5.84</v>
      </c>
    </row>
    <row r="242" spans="1:7">
      <c r="A242" s="24" t="s">
        <v>186</v>
      </c>
      <c r="B242" s="54">
        <v>1.7005999999999999</v>
      </c>
      <c r="C242" s="51">
        <f t="shared" si="40"/>
        <v>331.61699999999996</v>
      </c>
      <c r="D242" s="52">
        <f>C242*80/100</f>
        <v>265.29359999999997</v>
      </c>
      <c r="E242" s="54">
        <v>0</v>
      </c>
      <c r="F242" s="51">
        <v>0</v>
      </c>
      <c r="G242" s="51">
        <v>0</v>
      </c>
    </row>
    <row r="243" spans="1:7">
      <c r="A243" s="24" t="s">
        <v>130</v>
      </c>
      <c r="B243" s="54">
        <v>0.33169999999999999</v>
      </c>
      <c r="C243" s="51">
        <f t="shared" si="40"/>
        <v>64.6815</v>
      </c>
      <c r="D243" s="52">
        <f t="shared" si="35"/>
        <v>51.745200000000004</v>
      </c>
      <c r="E243" s="64">
        <v>0.42009999999999997</v>
      </c>
      <c r="F243" s="60">
        <v>634.97</v>
      </c>
      <c r="G243" s="60">
        <v>507.96</v>
      </c>
    </row>
    <row r="244" spans="1:7">
      <c r="A244" s="24" t="s">
        <v>162</v>
      </c>
      <c r="B244" s="54">
        <v>9.2761999999999993</v>
      </c>
      <c r="C244" s="51">
        <f>B244*230</f>
        <v>2133.5259999999998</v>
      </c>
      <c r="D244" s="52">
        <f>C244*80/100</f>
        <v>1706.8208</v>
      </c>
      <c r="E244" s="64">
        <v>0.7107</v>
      </c>
      <c r="F244" s="60">
        <v>436.76</v>
      </c>
      <c r="G244" s="60">
        <v>349.42</v>
      </c>
    </row>
    <row r="245" spans="1:7">
      <c r="A245" s="24" t="s">
        <v>163</v>
      </c>
      <c r="B245" s="54">
        <v>0.17269999999999999</v>
      </c>
      <c r="C245" s="51">
        <f>B245*195</f>
        <v>33.676499999999997</v>
      </c>
      <c r="D245" s="52">
        <f t="shared" si="35"/>
        <v>26.941199999999998</v>
      </c>
      <c r="E245" s="64">
        <v>0</v>
      </c>
      <c r="F245" s="60">
        <v>263.82</v>
      </c>
      <c r="G245" s="60">
        <v>211.06</v>
      </c>
    </row>
    <row r="246" spans="1:7">
      <c r="A246" s="29" t="s">
        <v>131</v>
      </c>
      <c r="B246" s="46">
        <v>28.756799999999998</v>
      </c>
      <c r="C246" s="47">
        <f>B246*195</f>
        <v>5607.576</v>
      </c>
      <c r="D246" s="48">
        <f t="shared" si="35"/>
        <v>4486.0608000000002</v>
      </c>
      <c r="E246" s="67">
        <v>0.8649</v>
      </c>
      <c r="F246" s="68">
        <v>108.24</v>
      </c>
      <c r="G246" s="68">
        <v>82.95</v>
      </c>
    </row>
    <row r="247" spans="1:7">
      <c r="A247" s="24" t="s">
        <v>255</v>
      </c>
      <c r="B247" s="17">
        <f>SUM(B219:B246)</f>
        <v>71.313799999999986</v>
      </c>
      <c r="C247" s="19">
        <f t="shared" ref="C247:G247" si="43">SUM(C219:C246)</f>
        <v>14232.243999999999</v>
      </c>
      <c r="D247" s="20">
        <f t="shared" si="43"/>
        <v>11385.7952</v>
      </c>
      <c r="E247" s="17">
        <f t="shared" si="43"/>
        <v>7.9360999999999997</v>
      </c>
      <c r="F247" s="19">
        <f t="shared" si="43"/>
        <v>8851.14</v>
      </c>
      <c r="G247" s="19">
        <f t="shared" si="43"/>
        <v>7077.2300000000005</v>
      </c>
    </row>
    <row r="248" spans="1:7">
      <c r="A248" s="26" t="s">
        <v>100</v>
      </c>
      <c r="B248" s="10">
        <f>SUM(B247,B218)</f>
        <v>91.310599999999994</v>
      </c>
      <c r="C248" s="11">
        <f>C218+C247</f>
        <v>17840.403999999999</v>
      </c>
      <c r="D248" s="15">
        <f>D218+D247</f>
        <v>14272.323200000001</v>
      </c>
      <c r="E248" s="10">
        <f>E218+E247</f>
        <v>46.804500000000004</v>
      </c>
      <c r="F248" s="11">
        <f>F218+F247</f>
        <v>13608.11</v>
      </c>
      <c r="G248" s="11">
        <f>SUM(G218,G247)</f>
        <v>10727.980000000001</v>
      </c>
    </row>
    <row r="249" spans="1:7" s="4" customFormat="1">
      <c r="A249" s="27" t="s">
        <v>106</v>
      </c>
      <c r="B249" s="12">
        <f t="shared" ref="B249:G249" si="44">SUM(B248,B180)</f>
        <v>5397.9949000000006</v>
      </c>
      <c r="C249" s="13">
        <f t="shared" si="44"/>
        <v>689240.15850000002</v>
      </c>
      <c r="D249" s="16">
        <f t="shared" si="44"/>
        <v>484252.15135</v>
      </c>
      <c r="E249" s="12">
        <f t="shared" si="44"/>
        <v>5016.3476760000003</v>
      </c>
      <c r="F249" s="13">
        <f t="shared" si="44"/>
        <v>461812.94999999984</v>
      </c>
      <c r="G249" s="13">
        <f t="shared" si="44"/>
        <v>324029.41999999987</v>
      </c>
    </row>
    <row r="250" spans="1:7">
      <c r="B250" s="1"/>
      <c r="C250" s="1"/>
      <c r="D250" s="1"/>
      <c r="E250" s="8"/>
      <c r="F250" s="1"/>
      <c r="G250" s="1"/>
    </row>
    <row r="251" spans="1:7">
      <c r="A251" s="70" t="s">
        <v>362</v>
      </c>
      <c r="B251" s="8"/>
      <c r="C251" s="1"/>
      <c r="D251" s="1"/>
      <c r="E251" s="8"/>
      <c r="F251" s="8"/>
      <c r="G251" s="9"/>
    </row>
    <row r="252" spans="1:7">
      <c r="A252" s="70" t="s">
        <v>363</v>
      </c>
      <c r="B252" s="1"/>
      <c r="C252" s="1"/>
      <c r="D252" s="1"/>
      <c r="E252" s="8"/>
      <c r="F252" s="1"/>
      <c r="G252" s="1"/>
    </row>
    <row r="253" spans="1:7">
      <c r="A253" s="70" t="s">
        <v>246</v>
      </c>
      <c r="B253" s="1"/>
      <c r="C253" s="1"/>
      <c r="D253" s="1"/>
      <c r="E253" s="8"/>
      <c r="F253" s="1"/>
      <c r="G253" s="1"/>
    </row>
    <row r="254" spans="1:7">
      <c r="A254" s="70"/>
      <c r="B254" s="1"/>
      <c r="C254" s="1"/>
      <c r="D254" s="1"/>
      <c r="E254" s="8"/>
      <c r="F254" s="1"/>
      <c r="G254" s="1"/>
    </row>
    <row r="255" spans="1:7" s="4" customFormat="1">
      <c r="A255" s="24" t="s">
        <v>364</v>
      </c>
      <c r="B255" s="17">
        <v>109.13</v>
      </c>
      <c r="C255" s="19">
        <f>B255*140</f>
        <v>15278.199999999999</v>
      </c>
      <c r="D255" s="19">
        <f>C255*70/100</f>
        <v>10694.74</v>
      </c>
      <c r="E255" s="17">
        <v>101.41</v>
      </c>
      <c r="F255" s="19">
        <v>13220</v>
      </c>
      <c r="G255" s="19">
        <v>9254.11</v>
      </c>
    </row>
    <row r="256" spans="1:7">
      <c r="B256" s="1"/>
      <c r="C256" s="1"/>
      <c r="D256" s="1"/>
      <c r="E256" s="8"/>
      <c r="F256" s="1"/>
      <c r="G256" s="1"/>
    </row>
    <row r="257" spans="1:7">
      <c r="A257" s="70" t="s">
        <v>212</v>
      </c>
      <c r="B257" s="1"/>
      <c r="C257" s="1"/>
      <c r="D257" s="1"/>
      <c r="E257" s="8"/>
      <c r="F257" s="1"/>
      <c r="G257" s="1"/>
    </row>
    <row r="258" spans="1:7">
      <c r="A258" s="71" t="s">
        <v>368</v>
      </c>
    </row>
  </sheetData>
  <mergeCells count="2">
    <mergeCell ref="C1:D1"/>
    <mergeCell ref="F1:G1"/>
  </mergeCells>
  <printOptions horizontalCentered="1" gridLines="1"/>
  <pageMargins left="0.15748031496062992" right="0.15748031496062992" top="0.47244094488188981" bottom="0.51181102362204722" header="0.15748031496062992" footer="0.15748031496062992"/>
  <pageSetup paperSize="9" orientation="portrait" r:id="rId1"/>
  <headerFooter>
    <oddHeader>&amp;C&amp;"Times New Roman,Fett Kursiv"Superficie e produzione dei vini D.O.C. ed I.G.T. dell'Alto Adige</oddHeader>
    <oddFooter>&amp;L&amp;"Times New Roman,Normale"&amp;9ODC_STAT_01_2016_AV_STAT&amp;R&amp;"Times New Roman,Normale"&amp;P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DOC_IGT_dt</vt:lpstr>
      <vt:lpstr>DOC_IGT_ital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</cp:lastModifiedBy>
  <cp:lastPrinted>2016-02-24T14:22:36Z</cp:lastPrinted>
  <dcterms:created xsi:type="dcterms:W3CDTF">2007-02-27T08:30:36Z</dcterms:created>
  <dcterms:modified xsi:type="dcterms:W3CDTF">2016-03-02T13:08:43Z</dcterms:modified>
</cp:coreProperties>
</file>